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240" yWindow="110" windowWidth="14940" windowHeight="7650"/>
  </bookViews>
  <sheets>
    <sheet name="2014" sheetId="8" r:id="rId1"/>
    <sheet name="DV-IDENTITY-0" sheetId="5" state="veryHidden" r:id="rId2"/>
  </sheets>
  <definedNames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AG26" i="8" l="1"/>
  <c r="BI37" i="8" l="1"/>
  <c r="BI36" i="8"/>
  <c r="AG37" i="8"/>
  <c r="AG36" i="8"/>
  <c r="AG35" i="8"/>
  <c r="BI30" i="8" l="1"/>
  <c r="AG30" i="8"/>
  <c r="BE25" i="8"/>
  <c r="BA25" i="8"/>
  <c r="AW25" i="8"/>
  <c r="AS25" i="8"/>
  <c r="AO25" i="8"/>
  <c r="AK25" i="8"/>
  <c r="AC25" i="8"/>
  <c r="Y25" i="8"/>
  <c r="U25" i="8"/>
  <c r="Q25" i="8"/>
  <c r="M25" i="8"/>
  <c r="I25" i="8"/>
  <c r="AC22" i="8"/>
  <c r="Y22" i="8"/>
  <c r="U22" i="8"/>
  <c r="Q22" i="8"/>
  <c r="M22" i="8"/>
  <c r="I22" i="8"/>
  <c r="BE22" i="8"/>
  <c r="BA22" i="8"/>
  <c r="AW22" i="8"/>
  <c r="AS22" i="8"/>
  <c r="AO22" i="8"/>
  <c r="AK22" i="8"/>
  <c r="BI24" i="8"/>
  <c r="AG24" i="8"/>
  <c r="BI35" i="8"/>
  <c r="BM35" i="8" s="1"/>
  <c r="BI31" i="8"/>
  <c r="BI28" i="8"/>
  <c r="BM28" i="8" s="1"/>
  <c r="BI23" i="8"/>
  <c r="BI21" i="8"/>
  <c r="BI20" i="8"/>
  <c r="BM20" i="8" s="1"/>
  <c r="BI19" i="8"/>
  <c r="BI18" i="8"/>
  <c r="BI17" i="8"/>
  <c r="BI16" i="8"/>
  <c r="BI15" i="8"/>
  <c r="AG31" i="8"/>
  <c r="AG28" i="8"/>
  <c r="AG23" i="8"/>
  <c r="AG21" i="8"/>
  <c r="AG20" i="8"/>
  <c r="AG19" i="8"/>
  <c r="AG18" i="8"/>
  <c r="BM18" i="8" s="1"/>
  <c r="AG17" i="8"/>
  <c r="BM17" i="8" s="1"/>
  <c r="AG16" i="8"/>
  <c r="AG15" i="8"/>
  <c r="BM37" i="8"/>
  <c r="BM36" i="8"/>
  <c r="BI34" i="8"/>
  <c r="AG34" i="8"/>
  <c r="BE32" i="8"/>
  <c r="BE38" i="8" s="1"/>
  <c r="BA32" i="8"/>
  <c r="BA38" i="8" s="1"/>
  <c r="AW32" i="8"/>
  <c r="AW38" i="8" s="1"/>
  <c r="AS32" i="8"/>
  <c r="AS38" i="8" s="1"/>
  <c r="AO32" i="8"/>
  <c r="AO38" i="8" s="1"/>
  <c r="AK32" i="8"/>
  <c r="AC32" i="8"/>
  <c r="AC38" i="8" s="1"/>
  <c r="Y32" i="8"/>
  <c r="Y38" i="8" s="1"/>
  <c r="U32" i="8"/>
  <c r="U38" i="8" s="1"/>
  <c r="Q32" i="8"/>
  <c r="Q38" i="8" s="1"/>
  <c r="M32" i="8"/>
  <c r="M38" i="8" s="1"/>
  <c r="I32" i="8"/>
  <c r="I38" i="8" s="1"/>
  <c r="BI29" i="8"/>
  <c r="AG29" i="8"/>
  <c r="BI27" i="8"/>
  <c r="AG27" i="8"/>
  <c r="BI14" i="8"/>
  <c r="AG14" i="8"/>
  <c r="BI13" i="8"/>
  <c r="AG13" i="8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V23" i="5"/>
  <c r="W23" i="5"/>
  <c r="X23" i="5"/>
  <c r="Y23" i="5"/>
  <c r="Z23" i="5"/>
  <c r="AA23" i="5"/>
  <c r="AB23" i="5"/>
  <c r="AC23" i="5"/>
  <c r="AD23" i="5"/>
  <c r="AF23" i="5"/>
  <c r="AG23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X22" i="5"/>
  <c r="BY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P22" i="5"/>
  <c r="CQ22" i="5"/>
  <c r="CR22" i="5"/>
  <c r="CS22" i="5"/>
  <c r="CT22" i="5"/>
  <c r="CU22" i="5"/>
  <c r="CV22" i="5"/>
  <c r="CW22" i="5"/>
  <c r="CX22" i="5"/>
  <c r="CY22" i="5"/>
  <c r="CZ22" i="5"/>
  <c r="DA22" i="5"/>
  <c r="DB22" i="5"/>
  <c r="DC22" i="5"/>
  <c r="DD22" i="5"/>
  <c r="DE22" i="5"/>
  <c r="DF22" i="5"/>
  <c r="DG22" i="5"/>
  <c r="DH22" i="5"/>
  <c r="DI22" i="5"/>
  <c r="DJ22" i="5"/>
  <c r="DK22" i="5"/>
  <c r="DL22" i="5"/>
  <c r="DM22" i="5"/>
  <c r="DN22" i="5"/>
  <c r="DO22" i="5"/>
  <c r="DP22" i="5"/>
  <c r="DQ22" i="5"/>
  <c r="DR22" i="5"/>
  <c r="DS22" i="5"/>
  <c r="DT22" i="5"/>
  <c r="DU22" i="5"/>
  <c r="DV22" i="5"/>
  <c r="DW22" i="5"/>
  <c r="DX22" i="5"/>
  <c r="DY22" i="5"/>
  <c r="DZ22" i="5"/>
  <c r="EA22" i="5"/>
  <c r="EB22" i="5"/>
  <c r="EC22" i="5"/>
  <c r="ED22" i="5"/>
  <c r="EE22" i="5"/>
  <c r="EF22" i="5"/>
  <c r="EG22" i="5"/>
  <c r="EH22" i="5"/>
  <c r="EI22" i="5"/>
  <c r="EJ22" i="5"/>
  <c r="EK22" i="5"/>
  <c r="EL22" i="5"/>
  <c r="EM22" i="5"/>
  <c r="EN22" i="5"/>
  <c r="EO22" i="5"/>
  <c r="EP22" i="5"/>
  <c r="EQ22" i="5"/>
  <c r="ER22" i="5"/>
  <c r="ES22" i="5"/>
  <c r="ET22" i="5"/>
  <c r="EU22" i="5"/>
  <c r="EV22" i="5"/>
  <c r="EW22" i="5"/>
  <c r="EX22" i="5"/>
  <c r="EY22" i="5"/>
  <c r="EZ22" i="5"/>
  <c r="FA22" i="5"/>
  <c r="FB22" i="5"/>
  <c r="FC22" i="5"/>
  <c r="FD22" i="5"/>
  <c r="FE22" i="5"/>
  <c r="FF22" i="5"/>
  <c r="FG22" i="5"/>
  <c r="FH22" i="5"/>
  <c r="FI22" i="5"/>
  <c r="FJ22" i="5"/>
  <c r="FK22" i="5"/>
  <c r="FL22" i="5"/>
  <c r="FM22" i="5"/>
  <c r="FN22" i="5"/>
  <c r="FO22" i="5"/>
  <c r="FP22" i="5"/>
  <c r="FQ22" i="5"/>
  <c r="FR22" i="5"/>
  <c r="FS22" i="5"/>
  <c r="FT22" i="5"/>
  <c r="FU22" i="5"/>
  <c r="FV22" i="5"/>
  <c r="FW22" i="5"/>
  <c r="FX22" i="5"/>
  <c r="FY22" i="5"/>
  <c r="FZ22" i="5"/>
  <c r="GA22" i="5"/>
  <c r="GB22" i="5"/>
  <c r="GC22" i="5"/>
  <c r="GD22" i="5"/>
  <c r="GE22" i="5"/>
  <c r="GF22" i="5"/>
  <c r="GG22" i="5"/>
  <c r="GH22" i="5"/>
  <c r="GI22" i="5"/>
  <c r="GJ22" i="5"/>
  <c r="GK22" i="5"/>
  <c r="GL22" i="5"/>
  <c r="GM22" i="5"/>
  <c r="GN22" i="5"/>
  <c r="GO22" i="5"/>
  <c r="GP22" i="5"/>
  <c r="GQ22" i="5"/>
  <c r="GR22" i="5"/>
  <c r="GS22" i="5"/>
  <c r="GT22" i="5"/>
  <c r="GU22" i="5"/>
  <c r="GV22" i="5"/>
  <c r="GW22" i="5"/>
  <c r="GX22" i="5"/>
  <c r="GY22" i="5"/>
  <c r="GZ22" i="5"/>
  <c r="HA22" i="5"/>
  <c r="HB22" i="5"/>
  <c r="HC22" i="5"/>
  <c r="HD22" i="5"/>
  <c r="HE22" i="5"/>
  <c r="HF22" i="5"/>
  <c r="HG22" i="5"/>
  <c r="HH22" i="5"/>
  <c r="HI22" i="5"/>
  <c r="HJ22" i="5"/>
  <c r="HK22" i="5"/>
  <c r="HL22" i="5"/>
  <c r="HM22" i="5"/>
  <c r="HN22" i="5"/>
  <c r="HO22" i="5"/>
  <c r="HP22" i="5"/>
  <c r="HQ22" i="5"/>
  <c r="HR22" i="5"/>
  <c r="HS22" i="5"/>
  <c r="HT22" i="5"/>
  <c r="HU22" i="5"/>
  <c r="HV22" i="5"/>
  <c r="HW22" i="5"/>
  <c r="HX22" i="5"/>
  <c r="HY22" i="5"/>
  <c r="HZ22" i="5"/>
  <c r="IA22" i="5"/>
  <c r="IB22" i="5"/>
  <c r="IC22" i="5"/>
  <c r="ID22" i="5"/>
  <c r="IE22" i="5"/>
  <c r="IF22" i="5"/>
  <c r="IG22" i="5"/>
  <c r="IH22" i="5"/>
  <c r="II22" i="5"/>
  <c r="IJ22" i="5"/>
  <c r="IK22" i="5"/>
  <c r="IL22" i="5"/>
  <c r="IM22" i="5"/>
  <c r="IN22" i="5"/>
  <c r="IO22" i="5"/>
  <c r="IP22" i="5"/>
  <c r="IQ22" i="5"/>
  <c r="IR22" i="5"/>
  <c r="IS22" i="5"/>
  <c r="IT22" i="5"/>
  <c r="IU22" i="5"/>
  <c r="IV22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K21" i="5"/>
  <c r="BL21" i="5"/>
  <c r="BM21" i="5"/>
  <c r="BN21" i="5"/>
  <c r="BO21" i="5"/>
  <c r="BP21" i="5"/>
  <c r="BQ21" i="5"/>
  <c r="BR21" i="5"/>
  <c r="BS21" i="5"/>
  <c r="BT21" i="5"/>
  <c r="BU21" i="5"/>
  <c r="BV21" i="5"/>
  <c r="BW21" i="5"/>
  <c r="BX21" i="5"/>
  <c r="BY21" i="5"/>
  <c r="BZ21" i="5"/>
  <c r="CA21" i="5"/>
  <c r="CB21" i="5"/>
  <c r="CC21" i="5"/>
  <c r="CD21" i="5"/>
  <c r="CE21" i="5"/>
  <c r="CF21" i="5"/>
  <c r="CG21" i="5"/>
  <c r="CH21" i="5"/>
  <c r="CI21" i="5"/>
  <c r="CJ21" i="5"/>
  <c r="CK21" i="5"/>
  <c r="CL21" i="5"/>
  <c r="CM21" i="5"/>
  <c r="CN21" i="5"/>
  <c r="CO21" i="5"/>
  <c r="CP21" i="5"/>
  <c r="CQ21" i="5"/>
  <c r="CR21" i="5"/>
  <c r="CS21" i="5"/>
  <c r="CT21" i="5"/>
  <c r="CU21" i="5"/>
  <c r="CV21" i="5"/>
  <c r="CW21" i="5"/>
  <c r="CX21" i="5"/>
  <c r="CY21" i="5"/>
  <c r="CZ21" i="5"/>
  <c r="DA21" i="5"/>
  <c r="DB21" i="5"/>
  <c r="DC21" i="5"/>
  <c r="DD21" i="5"/>
  <c r="DE21" i="5"/>
  <c r="DF21" i="5"/>
  <c r="DG21" i="5"/>
  <c r="DH21" i="5"/>
  <c r="DI21" i="5"/>
  <c r="DJ21" i="5"/>
  <c r="DK21" i="5"/>
  <c r="DL21" i="5"/>
  <c r="DM21" i="5"/>
  <c r="DN21" i="5"/>
  <c r="DO21" i="5"/>
  <c r="DP21" i="5"/>
  <c r="DQ21" i="5"/>
  <c r="DR21" i="5"/>
  <c r="DS21" i="5"/>
  <c r="DT21" i="5"/>
  <c r="DU21" i="5"/>
  <c r="DV21" i="5"/>
  <c r="DW21" i="5"/>
  <c r="DX21" i="5"/>
  <c r="DY21" i="5"/>
  <c r="DZ21" i="5"/>
  <c r="EA21" i="5"/>
  <c r="EB21" i="5"/>
  <c r="EC21" i="5"/>
  <c r="ED21" i="5"/>
  <c r="EE21" i="5"/>
  <c r="EF21" i="5"/>
  <c r="EG21" i="5"/>
  <c r="EH21" i="5"/>
  <c r="EI21" i="5"/>
  <c r="EJ21" i="5"/>
  <c r="EK21" i="5"/>
  <c r="EL21" i="5"/>
  <c r="EM21" i="5"/>
  <c r="EN21" i="5"/>
  <c r="EO21" i="5"/>
  <c r="EP21" i="5"/>
  <c r="EQ21" i="5"/>
  <c r="ER21" i="5"/>
  <c r="ES21" i="5"/>
  <c r="ET21" i="5"/>
  <c r="EU21" i="5"/>
  <c r="EV21" i="5"/>
  <c r="EW21" i="5"/>
  <c r="EX21" i="5"/>
  <c r="EY21" i="5"/>
  <c r="EZ21" i="5"/>
  <c r="FA21" i="5"/>
  <c r="FB21" i="5"/>
  <c r="FC21" i="5"/>
  <c r="FD21" i="5"/>
  <c r="FE21" i="5"/>
  <c r="FF21" i="5"/>
  <c r="FG21" i="5"/>
  <c r="FH21" i="5"/>
  <c r="FI21" i="5"/>
  <c r="FJ21" i="5"/>
  <c r="FK21" i="5"/>
  <c r="FL21" i="5"/>
  <c r="FM21" i="5"/>
  <c r="FN21" i="5"/>
  <c r="FO21" i="5"/>
  <c r="FP21" i="5"/>
  <c r="FQ21" i="5"/>
  <c r="FR21" i="5"/>
  <c r="FS21" i="5"/>
  <c r="FT21" i="5"/>
  <c r="FU21" i="5"/>
  <c r="FV21" i="5"/>
  <c r="FW21" i="5"/>
  <c r="FX21" i="5"/>
  <c r="FY21" i="5"/>
  <c r="FZ21" i="5"/>
  <c r="GA21" i="5"/>
  <c r="GB21" i="5"/>
  <c r="GC21" i="5"/>
  <c r="GD21" i="5"/>
  <c r="GE21" i="5"/>
  <c r="GF21" i="5"/>
  <c r="GG21" i="5"/>
  <c r="GH21" i="5"/>
  <c r="GI21" i="5"/>
  <c r="GJ21" i="5"/>
  <c r="GK21" i="5"/>
  <c r="GL21" i="5"/>
  <c r="GM21" i="5"/>
  <c r="GN21" i="5"/>
  <c r="GO21" i="5"/>
  <c r="GP21" i="5"/>
  <c r="GQ21" i="5"/>
  <c r="GR21" i="5"/>
  <c r="GS21" i="5"/>
  <c r="GT21" i="5"/>
  <c r="GU21" i="5"/>
  <c r="GV21" i="5"/>
  <c r="GW21" i="5"/>
  <c r="GX21" i="5"/>
  <c r="GY21" i="5"/>
  <c r="GZ21" i="5"/>
  <c r="HA21" i="5"/>
  <c r="HB21" i="5"/>
  <c r="HC21" i="5"/>
  <c r="HD21" i="5"/>
  <c r="HE21" i="5"/>
  <c r="HF21" i="5"/>
  <c r="HG21" i="5"/>
  <c r="HH21" i="5"/>
  <c r="HI21" i="5"/>
  <c r="HJ21" i="5"/>
  <c r="HK21" i="5"/>
  <c r="HL21" i="5"/>
  <c r="HM21" i="5"/>
  <c r="HN21" i="5"/>
  <c r="HO21" i="5"/>
  <c r="HP21" i="5"/>
  <c r="HQ21" i="5"/>
  <c r="HR21" i="5"/>
  <c r="HS21" i="5"/>
  <c r="HT21" i="5"/>
  <c r="HU21" i="5"/>
  <c r="HV21" i="5"/>
  <c r="HW21" i="5"/>
  <c r="HX21" i="5"/>
  <c r="HY21" i="5"/>
  <c r="HZ21" i="5"/>
  <c r="IA21" i="5"/>
  <c r="IB21" i="5"/>
  <c r="IC21" i="5"/>
  <c r="ID21" i="5"/>
  <c r="IE21" i="5"/>
  <c r="IF21" i="5"/>
  <c r="IG21" i="5"/>
  <c r="IH21" i="5"/>
  <c r="II21" i="5"/>
  <c r="IJ21" i="5"/>
  <c r="IK21" i="5"/>
  <c r="IL21" i="5"/>
  <c r="IM21" i="5"/>
  <c r="IN21" i="5"/>
  <c r="IO21" i="5"/>
  <c r="IP21" i="5"/>
  <c r="IQ21" i="5"/>
  <c r="IR21" i="5"/>
  <c r="IS21" i="5"/>
  <c r="IT21" i="5"/>
  <c r="IU21" i="5"/>
  <c r="IV21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K20" i="5"/>
  <c r="BL20" i="5"/>
  <c r="BM20" i="5"/>
  <c r="BN20" i="5"/>
  <c r="BO20" i="5"/>
  <c r="BP20" i="5"/>
  <c r="BQ20" i="5"/>
  <c r="BR20" i="5"/>
  <c r="BS20" i="5"/>
  <c r="BT20" i="5"/>
  <c r="BU20" i="5"/>
  <c r="BV20" i="5"/>
  <c r="BW20" i="5"/>
  <c r="BX20" i="5"/>
  <c r="BY20" i="5"/>
  <c r="BZ20" i="5"/>
  <c r="CA20" i="5"/>
  <c r="CB20" i="5"/>
  <c r="CC20" i="5"/>
  <c r="CD20" i="5"/>
  <c r="CE20" i="5"/>
  <c r="CF20" i="5"/>
  <c r="CG20" i="5"/>
  <c r="CH20" i="5"/>
  <c r="CI20" i="5"/>
  <c r="CJ20" i="5"/>
  <c r="CK20" i="5"/>
  <c r="CL20" i="5"/>
  <c r="CM20" i="5"/>
  <c r="CN20" i="5"/>
  <c r="CO20" i="5"/>
  <c r="CP20" i="5"/>
  <c r="CQ20" i="5"/>
  <c r="CR20" i="5"/>
  <c r="CS20" i="5"/>
  <c r="CT20" i="5"/>
  <c r="CU20" i="5"/>
  <c r="CV20" i="5"/>
  <c r="CW20" i="5"/>
  <c r="CX20" i="5"/>
  <c r="CY20" i="5"/>
  <c r="CZ20" i="5"/>
  <c r="DA20" i="5"/>
  <c r="DB20" i="5"/>
  <c r="DC20" i="5"/>
  <c r="DD20" i="5"/>
  <c r="DE20" i="5"/>
  <c r="DF20" i="5"/>
  <c r="DG20" i="5"/>
  <c r="DH20" i="5"/>
  <c r="DI20" i="5"/>
  <c r="DJ20" i="5"/>
  <c r="DK20" i="5"/>
  <c r="DL20" i="5"/>
  <c r="DM20" i="5"/>
  <c r="DN20" i="5"/>
  <c r="DO20" i="5"/>
  <c r="DP20" i="5"/>
  <c r="DQ20" i="5"/>
  <c r="DR20" i="5"/>
  <c r="DS20" i="5"/>
  <c r="DT20" i="5"/>
  <c r="DU20" i="5"/>
  <c r="DV20" i="5"/>
  <c r="DW20" i="5"/>
  <c r="DX20" i="5"/>
  <c r="DY20" i="5"/>
  <c r="DZ20" i="5"/>
  <c r="EA20" i="5"/>
  <c r="EB20" i="5"/>
  <c r="EC20" i="5"/>
  <c r="ED20" i="5"/>
  <c r="EE20" i="5"/>
  <c r="EF20" i="5"/>
  <c r="EG20" i="5"/>
  <c r="EH20" i="5"/>
  <c r="EI20" i="5"/>
  <c r="EJ20" i="5"/>
  <c r="EK20" i="5"/>
  <c r="EL20" i="5"/>
  <c r="EM20" i="5"/>
  <c r="EN20" i="5"/>
  <c r="EO20" i="5"/>
  <c r="EP20" i="5"/>
  <c r="EQ20" i="5"/>
  <c r="ER20" i="5"/>
  <c r="ES20" i="5"/>
  <c r="ET20" i="5"/>
  <c r="EU20" i="5"/>
  <c r="EV20" i="5"/>
  <c r="EW20" i="5"/>
  <c r="EX20" i="5"/>
  <c r="EY20" i="5"/>
  <c r="EZ20" i="5"/>
  <c r="FA20" i="5"/>
  <c r="FB20" i="5"/>
  <c r="FC20" i="5"/>
  <c r="FD20" i="5"/>
  <c r="FE20" i="5"/>
  <c r="FF20" i="5"/>
  <c r="FG20" i="5"/>
  <c r="FH20" i="5"/>
  <c r="FI20" i="5"/>
  <c r="FJ20" i="5"/>
  <c r="FK20" i="5"/>
  <c r="FL20" i="5"/>
  <c r="FM20" i="5"/>
  <c r="FN20" i="5"/>
  <c r="FO20" i="5"/>
  <c r="FP20" i="5"/>
  <c r="FQ20" i="5"/>
  <c r="FR20" i="5"/>
  <c r="FS20" i="5"/>
  <c r="FT20" i="5"/>
  <c r="FU20" i="5"/>
  <c r="FV20" i="5"/>
  <c r="FW20" i="5"/>
  <c r="FX20" i="5"/>
  <c r="FY20" i="5"/>
  <c r="FZ20" i="5"/>
  <c r="GA20" i="5"/>
  <c r="GB20" i="5"/>
  <c r="GC20" i="5"/>
  <c r="GD20" i="5"/>
  <c r="GE20" i="5"/>
  <c r="GF20" i="5"/>
  <c r="GG20" i="5"/>
  <c r="GH20" i="5"/>
  <c r="GI20" i="5"/>
  <c r="GJ20" i="5"/>
  <c r="GK20" i="5"/>
  <c r="GL20" i="5"/>
  <c r="GM20" i="5"/>
  <c r="GN20" i="5"/>
  <c r="GO20" i="5"/>
  <c r="GP20" i="5"/>
  <c r="GQ20" i="5"/>
  <c r="GR20" i="5"/>
  <c r="GS20" i="5"/>
  <c r="GT20" i="5"/>
  <c r="GU20" i="5"/>
  <c r="GV20" i="5"/>
  <c r="GW20" i="5"/>
  <c r="GX20" i="5"/>
  <c r="GY20" i="5"/>
  <c r="GZ20" i="5"/>
  <c r="HA20" i="5"/>
  <c r="HB20" i="5"/>
  <c r="HC20" i="5"/>
  <c r="HD20" i="5"/>
  <c r="HE20" i="5"/>
  <c r="HF20" i="5"/>
  <c r="HG20" i="5"/>
  <c r="HH20" i="5"/>
  <c r="HI20" i="5"/>
  <c r="HJ20" i="5"/>
  <c r="HK20" i="5"/>
  <c r="HL20" i="5"/>
  <c r="HM20" i="5"/>
  <c r="HN20" i="5"/>
  <c r="HO20" i="5"/>
  <c r="HP20" i="5"/>
  <c r="HQ20" i="5"/>
  <c r="HR20" i="5"/>
  <c r="HS20" i="5"/>
  <c r="HT20" i="5"/>
  <c r="HU20" i="5"/>
  <c r="HV20" i="5"/>
  <c r="HW20" i="5"/>
  <c r="HX20" i="5"/>
  <c r="HY20" i="5"/>
  <c r="HZ20" i="5"/>
  <c r="IA20" i="5"/>
  <c r="IB20" i="5"/>
  <c r="IC20" i="5"/>
  <c r="ID20" i="5"/>
  <c r="IE20" i="5"/>
  <c r="IF20" i="5"/>
  <c r="IG20" i="5"/>
  <c r="IH20" i="5"/>
  <c r="II20" i="5"/>
  <c r="IJ20" i="5"/>
  <c r="IK20" i="5"/>
  <c r="IL20" i="5"/>
  <c r="IM20" i="5"/>
  <c r="IN20" i="5"/>
  <c r="IO20" i="5"/>
  <c r="IP20" i="5"/>
  <c r="IQ20" i="5"/>
  <c r="IR20" i="5"/>
  <c r="IS20" i="5"/>
  <c r="IT20" i="5"/>
  <c r="IU20" i="5"/>
  <c r="IV20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BJ19" i="5"/>
  <c r="BK19" i="5"/>
  <c r="BL19" i="5"/>
  <c r="BM19" i="5"/>
  <c r="BN19" i="5"/>
  <c r="BO19" i="5"/>
  <c r="BP19" i="5"/>
  <c r="BQ19" i="5"/>
  <c r="BR19" i="5"/>
  <c r="BS19" i="5"/>
  <c r="BT19" i="5"/>
  <c r="BU19" i="5"/>
  <c r="BV19" i="5"/>
  <c r="BW19" i="5"/>
  <c r="BX19" i="5"/>
  <c r="BY19" i="5"/>
  <c r="BZ19" i="5"/>
  <c r="CA19" i="5"/>
  <c r="CB19" i="5"/>
  <c r="CC19" i="5"/>
  <c r="CD19" i="5"/>
  <c r="CE19" i="5"/>
  <c r="CF19" i="5"/>
  <c r="CG19" i="5"/>
  <c r="CH19" i="5"/>
  <c r="CI19" i="5"/>
  <c r="CJ19" i="5"/>
  <c r="CK19" i="5"/>
  <c r="CL19" i="5"/>
  <c r="CM19" i="5"/>
  <c r="CN19" i="5"/>
  <c r="CO19" i="5"/>
  <c r="CP19" i="5"/>
  <c r="CQ19" i="5"/>
  <c r="CR19" i="5"/>
  <c r="CS19" i="5"/>
  <c r="CT19" i="5"/>
  <c r="CU19" i="5"/>
  <c r="CV19" i="5"/>
  <c r="CW19" i="5"/>
  <c r="CX19" i="5"/>
  <c r="CY19" i="5"/>
  <c r="CZ19" i="5"/>
  <c r="DA19" i="5"/>
  <c r="DB19" i="5"/>
  <c r="DC19" i="5"/>
  <c r="DD19" i="5"/>
  <c r="DE19" i="5"/>
  <c r="DF19" i="5"/>
  <c r="DG19" i="5"/>
  <c r="DH19" i="5"/>
  <c r="DI19" i="5"/>
  <c r="DJ19" i="5"/>
  <c r="DK19" i="5"/>
  <c r="DL19" i="5"/>
  <c r="DM19" i="5"/>
  <c r="DN19" i="5"/>
  <c r="DO19" i="5"/>
  <c r="DP19" i="5"/>
  <c r="DQ19" i="5"/>
  <c r="DR19" i="5"/>
  <c r="DS19" i="5"/>
  <c r="DT19" i="5"/>
  <c r="DU19" i="5"/>
  <c r="DV19" i="5"/>
  <c r="DW19" i="5"/>
  <c r="DX19" i="5"/>
  <c r="DY19" i="5"/>
  <c r="DZ19" i="5"/>
  <c r="EA19" i="5"/>
  <c r="EB19" i="5"/>
  <c r="EC19" i="5"/>
  <c r="ED19" i="5"/>
  <c r="EE19" i="5"/>
  <c r="EF19" i="5"/>
  <c r="EG19" i="5"/>
  <c r="EH19" i="5"/>
  <c r="EI19" i="5"/>
  <c r="EJ19" i="5"/>
  <c r="EK19" i="5"/>
  <c r="EL19" i="5"/>
  <c r="EM19" i="5"/>
  <c r="EN19" i="5"/>
  <c r="EO19" i="5"/>
  <c r="EP19" i="5"/>
  <c r="EQ19" i="5"/>
  <c r="ER19" i="5"/>
  <c r="ES19" i="5"/>
  <c r="ET19" i="5"/>
  <c r="EU19" i="5"/>
  <c r="EV19" i="5"/>
  <c r="EW19" i="5"/>
  <c r="EX19" i="5"/>
  <c r="EY19" i="5"/>
  <c r="EZ19" i="5"/>
  <c r="FA19" i="5"/>
  <c r="FB19" i="5"/>
  <c r="FC19" i="5"/>
  <c r="FD19" i="5"/>
  <c r="FE19" i="5"/>
  <c r="FF19" i="5"/>
  <c r="FG19" i="5"/>
  <c r="FH19" i="5"/>
  <c r="FI19" i="5"/>
  <c r="FJ19" i="5"/>
  <c r="FK19" i="5"/>
  <c r="FL19" i="5"/>
  <c r="FM19" i="5"/>
  <c r="FN19" i="5"/>
  <c r="FO19" i="5"/>
  <c r="FP19" i="5"/>
  <c r="FQ19" i="5"/>
  <c r="FR19" i="5"/>
  <c r="FS19" i="5"/>
  <c r="FT19" i="5"/>
  <c r="FU19" i="5"/>
  <c r="FV19" i="5"/>
  <c r="FW19" i="5"/>
  <c r="FX19" i="5"/>
  <c r="FY19" i="5"/>
  <c r="FZ19" i="5"/>
  <c r="GA19" i="5"/>
  <c r="GB19" i="5"/>
  <c r="GC19" i="5"/>
  <c r="GD19" i="5"/>
  <c r="GE19" i="5"/>
  <c r="GF19" i="5"/>
  <c r="GG19" i="5"/>
  <c r="GH19" i="5"/>
  <c r="GI19" i="5"/>
  <c r="GJ19" i="5"/>
  <c r="GK19" i="5"/>
  <c r="GL19" i="5"/>
  <c r="GM19" i="5"/>
  <c r="GN19" i="5"/>
  <c r="GO19" i="5"/>
  <c r="GP19" i="5"/>
  <c r="GQ19" i="5"/>
  <c r="GR19" i="5"/>
  <c r="GS19" i="5"/>
  <c r="GT19" i="5"/>
  <c r="GU19" i="5"/>
  <c r="GV19" i="5"/>
  <c r="GW19" i="5"/>
  <c r="GX19" i="5"/>
  <c r="GY19" i="5"/>
  <c r="GZ19" i="5"/>
  <c r="HA19" i="5"/>
  <c r="HB19" i="5"/>
  <c r="HC19" i="5"/>
  <c r="HD19" i="5"/>
  <c r="HE19" i="5"/>
  <c r="HF19" i="5"/>
  <c r="HG19" i="5"/>
  <c r="HH19" i="5"/>
  <c r="HI19" i="5"/>
  <c r="HJ19" i="5"/>
  <c r="HK19" i="5"/>
  <c r="HL19" i="5"/>
  <c r="HM19" i="5"/>
  <c r="HN19" i="5"/>
  <c r="HO19" i="5"/>
  <c r="HP19" i="5"/>
  <c r="HQ19" i="5"/>
  <c r="HR19" i="5"/>
  <c r="HS19" i="5"/>
  <c r="HT19" i="5"/>
  <c r="HU19" i="5"/>
  <c r="HV19" i="5"/>
  <c r="HW19" i="5"/>
  <c r="HX19" i="5"/>
  <c r="HY19" i="5"/>
  <c r="HZ19" i="5"/>
  <c r="IA19" i="5"/>
  <c r="IB19" i="5"/>
  <c r="IC19" i="5"/>
  <c r="ID19" i="5"/>
  <c r="IE19" i="5"/>
  <c r="IF19" i="5"/>
  <c r="IG19" i="5"/>
  <c r="IH19" i="5"/>
  <c r="II19" i="5"/>
  <c r="IJ19" i="5"/>
  <c r="IK19" i="5"/>
  <c r="IL19" i="5"/>
  <c r="IM19" i="5"/>
  <c r="IN19" i="5"/>
  <c r="IO19" i="5"/>
  <c r="IP19" i="5"/>
  <c r="IQ19" i="5"/>
  <c r="IR19" i="5"/>
  <c r="IS19" i="5"/>
  <c r="IT19" i="5"/>
  <c r="IU19" i="5"/>
  <c r="IV19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L18" i="5"/>
  <c r="BM18" i="5"/>
  <c r="BN18" i="5"/>
  <c r="BO18" i="5"/>
  <c r="BP18" i="5"/>
  <c r="BQ18" i="5"/>
  <c r="BR18" i="5"/>
  <c r="BS18" i="5"/>
  <c r="BT18" i="5"/>
  <c r="BU18" i="5"/>
  <c r="BV18" i="5"/>
  <c r="BW18" i="5"/>
  <c r="BX18" i="5"/>
  <c r="BY18" i="5"/>
  <c r="BZ18" i="5"/>
  <c r="CA18" i="5"/>
  <c r="CB18" i="5"/>
  <c r="CC18" i="5"/>
  <c r="CD18" i="5"/>
  <c r="CE18" i="5"/>
  <c r="CF18" i="5"/>
  <c r="CG18" i="5"/>
  <c r="CH18" i="5"/>
  <c r="CI18" i="5"/>
  <c r="CJ18" i="5"/>
  <c r="CK18" i="5"/>
  <c r="CL18" i="5"/>
  <c r="CM18" i="5"/>
  <c r="CN18" i="5"/>
  <c r="CO18" i="5"/>
  <c r="CP18" i="5"/>
  <c r="CQ18" i="5"/>
  <c r="CR18" i="5"/>
  <c r="CS18" i="5"/>
  <c r="CT18" i="5"/>
  <c r="CU18" i="5"/>
  <c r="CV18" i="5"/>
  <c r="CW18" i="5"/>
  <c r="CX18" i="5"/>
  <c r="CY18" i="5"/>
  <c r="CZ18" i="5"/>
  <c r="DA18" i="5"/>
  <c r="DB18" i="5"/>
  <c r="DC18" i="5"/>
  <c r="DD18" i="5"/>
  <c r="DE18" i="5"/>
  <c r="DF18" i="5"/>
  <c r="DG18" i="5"/>
  <c r="DH18" i="5"/>
  <c r="DI18" i="5"/>
  <c r="DJ18" i="5"/>
  <c r="DK18" i="5"/>
  <c r="DL18" i="5"/>
  <c r="DM18" i="5"/>
  <c r="DN18" i="5"/>
  <c r="DO18" i="5"/>
  <c r="DP18" i="5"/>
  <c r="DQ18" i="5"/>
  <c r="DR18" i="5"/>
  <c r="DS18" i="5"/>
  <c r="DT18" i="5"/>
  <c r="DU18" i="5"/>
  <c r="DV18" i="5"/>
  <c r="DW18" i="5"/>
  <c r="DX18" i="5"/>
  <c r="DY18" i="5"/>
  <c r="DZ18" i="5"/>
  <c r="EA18" i="5"/>
  <c r="EB18" i="5"/>
  <c r="EC18" i="5"/>
  <c r="ED18" i="5"/>
  <c r="EE18" i="5"/>
  <c r="EF18" i="5"/>
  <c r="EG18" i="5"/>
  <c r="EH18" i="5"/>
  <c r="EI18" i="5"/>
  <c r="EJ18" i="5"/>
  <c r="EK18" i="5"/>
  <c r="EL18" i="5"/>
  <c r="EM18" i="5"/>
  <c r="EN18" i="5"/>
  <c r="EO18" i="5"/>
  <c r="EP18" i="5"/>
  <c r="EQ18" i="5"/>
  <c r="ER18" i="5"/>
  <c r="ES18" i="5"/>
  <c r="ET18" i="5"/>
  <c r="EU18" i="5"/>
  <c r="EV18" i="5"/>
  <c r="EW18" i="5"/>
  <c r="EX18" i="5"/>
  <c r="EY18" i="5"/>
  <c r="EZ18" i="5"/>
  <c r="FA18" i="5"/>
  <c r="FB18" i="5"/>
  <c r="FC18" i="5"/>
  <c r="FD18" i="5"/>
  <c r="FE18" i="5"/>
  <c r="FF18" i="5"/>
  <c r="FG18" i="5"/>
  <c r="FH18" i="5"/>
  <c r="FI18" i="5"/>
  <c r="FJ18" i="5"/>
  <c r="FK18" i="5"/>
  <c r="FL18" i="5"/>
  <c r="FM18" i="5"/>
  <c r="FN18" i="5"/>
  <c r="FO18" i="5"/>
  <c r="FP18" i="5"/>
  <c r="FQ18" i="5"/>
  <c r="FR18" i="5"/>
  <c r="FS18" i="5"/>
  <c r="FT18" i="5"/>
  <c r="FU18" i="5"/>
  <c r="FV18" i="5"/>
  <c r="FW18" i="5"/>
  <c r="FX18" i="5"/>
  <c r="FY18" i="5"/>
  <c r="FZ18" i="5"/>
  <c r="GA18" i="5"/>
  <c r="GB18" i="5"/>
  <c r="GC18" i="5"/>
  <c r="GD18" i="5"/>
  <c r="GE18" i="5"/>
  <c r="GF18" i="5"/>
  <c r="GG18" i="5"/>
  <c r="GH18" i="5"/>
  <c r="GI18" i="5"/>
  <c r="GJ18" i="5"/>
  <c r="GK18" i="5"/>
  <c r="GL18" i="5"/>
  <c r="GM18" i="5"/>
  <c r="GN18" i="5"/>
  <c r="GO18" i="5"/>
  <c r="GP18" i="5"/>
  <c r="GQ18" i="5"/>
  <c r="GR18" i="5"/>
  <c r="GS18" i="5"/>
  <c r="GT18" i="5"/>
  <c r="GU18" i="5"/>
  <c r="GV18" i="5"/>
  <c r="GW18" i="5"/>
  <c r="GX18" i="5"/>
  <c r="GY18" i="5"/>
  <c r="GZ18" i="5"/>
  <c r="HA18" i="5"/>
  <c r="HB18" i="5"/>
  <c r="HC18" i="5"/>
  <c r="HD18" i="5"/>
  <c r="HE18" i="5"/>
  <c r="HF18" i="5"/>
  <c r="HG18" i="5"/>
  <c r="HH18" i="5"/>
  <c r="HI18" i="5"/>
  <c r="HJ18" i="5"/>
  <c r="HK18" i="5"/>
  <c r="HL18" i="5"/>
  <c r="HM18" i="5"/>
  <c r="HN18" i="5"/>
  <c r="HO18" i="5"/>
  <c r="HP18" i="5"/>
  <c r="HQ18" i="5"/>
  <c r="HR18" i="5"/>
  <c r="HS18" i="5"/>
  <c r="HT18" i="5"/>
  <c r="HU18" i="5"/>
  <c r="HV18" i="5"/>
  <c r="HW18" i="5"/>
  <c r="HX18" i="5"/>
  <c r="HY18" i="5"/>
  <c r="HZ18" i="5"/>
  <c r="IA18" i="5"/>
  <c r="IB18" i="5"/>
  <c r="IC18" i="5"/>
  <c r="ID18" i="5"/>
  <c r="IE18" i="5"/>
  <c r="IF18" i="5"/>
  <c r="IG18" i="5"/>
  <c r="IH18" i="5"/>
  <c r="II18" i="5"/>
  <c r="IJ18" i="5"/>
  <c r="IK18" i="5"/>
  <c r="IL18" i="5"/>
  <c r="IM18" i="5"/>
  <c r="IN18" i="5"/>
  <c r="IO18" i="5"/>
  <c r="IP18" i="5"/>
  <c r="IQ18" i="5"/>
  <c r="IR18" i="5"/>
  <c r="IS18" i="5"/>
  <c r="IT18" i="5"/>
  <c r="IU18" i="5"/>
  <c r="IV18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BK17" i="5"/>
  <c r="BL17" i="5"/>
  <c r="BM17" i="5"/>
  <c r="BN17" i="5"/>
  <c r="BO17" i="5"/>
  <c r="BP17" i="5"/>
  <c r="BQ17" i="5"/>
  <c r="BR17" i="5"/>
  <c r="BS17" i="5"/>
  <c r="BT17" i="5"/>
  <c r="BU17" i="5"/>
  <c r="BV17" i="5"/>
  <c r="BW17" i="5"/>
  <c r="BX17" i="5"/>
  <c r="BY17" i="5"/>
  <c r="BZ17" i="5"/>
  <c r="CA17" i="5"/>
  <c r="CB17" i="5"/>
  <c r="CC17" i="5"/>
  <c r="CD17" i="5"/>
  <c r="CE17" i="5"/>
  <c r="CF17" i="5"/>
  <c r="CG17" i="5"/>
  <c r="CH17" i="5"/>
  <c r="CI17" i="5"/>
  <c r="CJ17" i="5"/>
  <c r="CK17" i="5"/>
  <c r="CL17" i="5"/>
  <c r="CM17" i="5"/>
  <c r="CN17" i="5"/>
  <c r="CO17" i="5"/>
  <c r="CP17" i="5"/>
  <c r="CQ17" i="5"/>
  <c r="CR17" i="5"/>
  <c r="CS17" i="5"/>
  <c r="CT17" i="5"/>
  <c r="CU17" i="5"/>
  <c r="CV17" i="5"/>
  <c r="CW17" i="5"/>
  <c r="CX17" i="5"/>
  <c r="CY17" i="5"/>
  <c r="CZ17" i="5"/>
  <c r="DA17" i="5"/>
  <c r="DB17" i="5"/>
  <c r="DC17" i="5"/>
  <c r="DD17" i="5"/>
  <c r="DE17" i="5"/>
  <c r="DF17" i="5"/>
  <c r="DG17" i="5"/>
  <c r="DH17" i="5"/>
  <c r="DI17" i="5"/>
  <c r="DJ17" i="5"/>
  <c r="DK17" i="5"/>
  <c r="DL17" i="5"/>
  <c r="DM17" i="5"/>
  <c r="DN17" i="5"/>
  <c r="DO17" i="5"/>
  <c r="DP17" i="5"/>
  <c r="DQ17" i="5"/>
  <c r="DR17" i="5"/>
  <c r="DS17" i="5"/>
  <c r="DT17" i="5"/>
  <c r="DU17" i="5"/>
  <c r="DV17" i="5"/>
  <c r="DW17" i="5"/>
  <c r="DX17" i="5"/>
  <c r="DY17" i="5"/>
  <c r="DZ17" i="5"/>
  <c r="EA17" i="5"/>
  <c r="EB17" i="5"/>
  <c r="EC17" i="5"/>
  <c r="ED17" i="5"/>
  <c r="EE17" i="5"/>
  <c r="EF17" i="5"/>
  <c r="EG17" i="5"/>
  <c r="EH17" i="5"/>
  <c r="EI17" i="5"/>
  <c r="EJ17" i="5"/>
  <c r="EK17" i="5"/>
  <c r="EL17" i="5"/>
  <c r="EM17" i="5"/>
  <c r="EN17" i="5"/>
  <c r="EO17" i="5"/>
  <c r="EP17" i="5"/>
  <c r="EQ17" i="5"/>
  <c r="ER17" i="5"/>
  <c r="ES17" i="5"/>
  <c r="ET17" i="5"/>
  <c r="EU17" i="5"/>
  <c r="EV17" i="5"/>
  <c r="EW17" i="5"/>
  <c r="EX17" i="5"/>
  <c r="EY17" i="5"/>
  <c r="EZ17" i="5"/>
  <c r="FA17" i="5"/>
  <c r="FB17" i="5"/>
  <c r="FC17" i="5"/>
  <c r="FD17" i="5"/>
  <c r="FE17" i="5"/>
  <c r="FF17" i="5"/>
  <c r="FG17" i="5"/>
  <c r="FH17" i="5"/>
  <c r="FI17" i="5"/>
  <c r="FJ17" i="5"/>
  <c r="FK17" i="5"/>
  <c r="FL17" i="5"/>
  <c r="FM17" i="5"/>
  <c r="FN17" i="5"/>
  <c r="FO17" i="5"/>
  <c r="FP17" i="5"/>
  <c r="FQ17" i="5"/>
  <c r="FR17" i="5"/>
  <c r="FS17" i="5"/>
  <c r="FT17" i="5"/>
  <c r="FU17" i="5"/>
  <c r="FV17" i="5"/>
  <c r="FW17" i="5"/>
  <c r="FX17" i="5"/>
  <c r="FY17" i="5"/>
  <c r="FZ17" i="5"/>
  <c r="GA17" i="5"/>
  <c r="GB17" i="5"/>
  <c r="GC17" i="5"/>
  <c r="GD17" i="5"/>
  <c r="GE17" i="5"/>
  <c r="GF17" i="5"/>
  <c r="GG17" i="5"/>
  <c r="GH17" i="5"/>
  <c r="GI17" i="5"/>
  <c r="GJ17" i="5"/>
  <c r="GK17" i="5"/>
  <c r="GL17" i="5"/>
  <c r="GM17" i="5"/>
  <c r="GN17" i="5"/>
  <c r="GO17" i="5"/>
  <c r="GP17" i="5"/>
  <c r="GQ17" i="5"/>
  <c r="GR17" i="5"/>
  <c r="GS17" i="5"/>
  <c r="GT17" i="5"/>
  <c r="GU17" i="5"/>
  <c r="GV17" i="5"/>
  <c r="GW17" i="5"/>
  <c r="GX17" i="5"/>
  <c r="GY17" i="5"/>
  <c r="GZ17" i="5"/>
  <c r="HA17" i="5"/>
  <c r="HB17" i="5"/>
  <c r="HC17" i="5"/>
  <c r="HD17" i="5"/>
  <c r="HE17" i="5"/>
  <c r="HF17" i="5"/>
  <c r="HG17" i="5"/>
  <c r="HH17" i="5"/>
  <c r="HI17" i="5"/>
  <c r="HJ17" i="5"/>
  <c r="HK17" i="5"/>
  <c r="HL17" i="5"/>
  <c r="HM17" i="5"/>
  <c r="HN17" i="5"/>
  <c r="HO17" i="5"/>
  <c r="HP17" i="5"/>
  <c r="HQ17" i="5"/>
  <c r="HR17" i="5"/>
  <c r="HS17" i="5"/>
  <c r="HT17" i="5"/>
  <c r="HU17" i="5"/>
  <c r="HV17" i="5"/>
  <c r="HW17" i="5"/>
  <c r="HX17" i="5"/>
  <c r="HY17" i="5"/>
  <c r="HZ17" i="5"/>
  <c r="IA17" i="5"/>
  <c r="IB17" i="5"/>
  <c r="IC17" i="5"/>
  <c r="ID17" i="5"/>
  <c r="IE17" i="5"/>
  <c r="IF17" i="5"/>
  <c r="IG17" i="5"/>
  <c r="IH17" i="5"/>
  <c r="II17" i="5"/>
  <c r="IJ17" i="5"/>
  <c r="IK17" i="5"/>
  <c r="IL17" i="5"/>
  <c r="IM17" i="5"/>
  <c r="IN17" i="5"/>
  <c r="IO17" i="5"/>
  <c r="IP17" i="5"/>
  <c r="IQ17" i="5"/>
  <c r="IR17" i="5"/>
  <c r="IS17" i="5"/>
  <c r="IT17" i="5"/>
  <c r="IU17" i="5"/>
  <c r="IV17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W16" i="5"/>
  <c r="BX16" i="5"/>
  <c r="BY16" i="5"/>
  <c r="BZ16" i="5"/>
  <c r="CA16" i="5"/>
  <c r="CB16" i="5"/>
  <c r="CC16" i="5"/>
  <c r="CD16" i="5"/>
  <c r="CE16" i="5"/>
  <c r="CF16" i="5"/>
  <c r="CG16" i="5"/>
  <c r="CH16" i="5"/>
  <c r="CI16" i="5"/>
  <c r="CJ16" i="5"/>
  <c r="CK16" i="5"/>
  <c r="CL16" i="5"/>
  <c r="CM16" i="5"/>
  <c r="CN16" i="5"/>
  <c r="CO16" i="5"/>
  <c r="CP16" i="5"/>
  <c r="CQ16" i="5"/>
  <c r="CR16" i="5"/>
  <c r="CS16" i="5"/>
  <c r="CT16" i="5"/>
  <c r="CU16" i="5"/>
  <c r="CV16" i="5"/>
  <c r="CW16" i="5"/>
  <c r="CX16" i="5"/>
  <c r="CY16" i="5"/>
  <c r="CZ16" i="5"/>
  <c r="DA16" i="5"/>
  <c r="DB16" i="5"/>
  <c r="DC16" i="5"/>
  <c r="DD16" i="5"/>
  <c r="DE16" i="5"/>
  <c r="DF16" i="5"/>
  <c r="DG16" i="5"/>
  <c r="DH16" i="5"/>
  <c r="DI16" i="5"/>
  <c r="DJ16" i="5"/>
  <c r="DK16" i="5"/>
  <c r="DL16" i="5"/>
  <c r="DM16" i="5"/>
  <c r="DN16" i="5"/>
  <c r="DO16" i="5"/>
  <c r="DP16" i="5"/>
  <c r="DQ16" i="5"/>
  <c r="DR16" i="5"/>
  <c r="DS16" i="5"/>
  <c r="DT16" i="5"/>
  <c r="DU16" i="5"/>
  <c r="DV16" i="5"/>
  <c r="DW16" i="5"/>
  <c r="DX16" i="5"/>
  <c r="DY16" i="5"/>
  <c r="DZ16" i="5"/>
  <c r="EA16" i="5"/>
  <c r="EB16" i="5"/>
  <c r="EC16" i="5"/>
  <c r="ED16" i="5"/>
  <c r="EE16" i="5"/>
  <c r="EF16" i="5"/>
  <c r="EG16" i="5"/>
  <c r="EH16" i="5"/>
  <c r="EI16" i="5"/>
  <c r="EJ16" i="5"/>
  <c r="EK16" i="5"/>
  <c r="EL16" i="5"/>
  <c r="EM16" i="5"/>
  <c r="EN16" i="5"/>
  <c r="EO16" i="5"/>
  <c r="EP16" i="5"/>
  <c r="EQ16" i="5"/>
  <c r="ER16" i="5"/>
  <c r="ES16" i="5"/>
  <c r="ET16" i="5"/>
  <c r="EU16" i="5"/>
  <c r="EV16" i="5"/>
  <c r="EW16" i="5"/>
  <c r="EX16" i="5"/>
  <c r="EY16" i="5"/>
  <c r="EZ16" i="5"/>
  <c r="FA16" i="5"/>
  <c r="FB16" i="5"/>
  <c r="FC16" i="5"/>
  <c r="FD16" i="5"/>
  <c r="FE16" i="5"/>
  <c r="FF16" i="5"/>
  <c r="FG16" i="5"/>
  <c r="FH16" i="5"/>
  <c r="FI16" i="5"/>
  <c r="FJ16" i="5"/>
  <c r="FK16" i="5"/>
  <c r="FL16" i="5"/>
  <c r="FM16" i="5"/>
  <c r="FN16" i="5"/>
  <c r="FO16" i="5"/>
  <c r="FP16" i="5"/>
  <c r="FQ16" i="5"/>
  <c r="FR16" i="5"/>
  <c r="FS16" i="5"/>
  <c r="FT16" i="5"/>
  <c r="FU16" i="5"/>
  <c r="FV16" i="5"/>
  <c r="FW16" i="5"/>
  <c r="FX16" i="5"/>
  <c r="FY16" i="5"/>
  <c r="FZ16" i="5"/>
  <c r="GA16" i="5"/>
  <c r="GB16" i="5"/>
  <c r="GC16" i="5"/>
  <c r="GD16" i="5"/>
  <c r="GE16" i="5"/>
  <c r="GF16" i="5"/>
  <c r="GG16" i="5"/>
  <c r="GH16" i="5"/>
  <c r="GI16" i="5"/>
  <c r="GJ16" i="5"/>
  <c r="GK16" i="5"/>
  <c r="GL16" i="5"/>
  <c r="GM16" i="5"/>
  <c r="GN16" i="5"/>
  <c r="GO16" i="5"/>
  <c r="GP16" i="5"/>
  <c r="GQ16" i="5"/>
  <c r="GR16" i="5"/>
  <c r="GS16" i="5"/>
  <c r="GT16" i="5"/>
  <c r="GU16" i="5"/>
  <c r="GV16" i="5"/>
  <c r="GW16" i="5"/>
  <c r="GX16" i="5"/>
  <c r="GY16" i="5"/>
  <c r="GZ16" i="5"/>
  <c r="HA16" i="5"/>
  <c r="HB16" i="5"/>
  <c r="HC16" i="5"/>
  <c r="HD16" i="5"/>
  <c r="HE16" i="5"/>
  <c r="HF16" i="5"/>
  <c r="HG16" i="5"/>
  <c r="HH16" i="5"/>
  <c r="HI16" i="5"/>
  <c r="HJ16" i="5"/>
  <c r="HK16" i="5"/>
  <c r="HL16" i="5"/>
  <c r="HM16" i="5"/>
  <c r="HN16" i="5"/>
  <c r="HO16" i="5"/>
  <c r="HP16" i="5"/>
  <c r="HQ16" i="5"/>
  <c r="HR16" i="5"/>
  <c r="HS16" i="5"/>
  <c r="HT16" i="5"/>
  <c r="HU16" i="5"/>
  <c r="HV16" i="5"/>
  <c r="HW16" i="5"/>
  <c r="HX16" i="5"/>
  <c r="HY16" i="5"/>
  <c r="HZ16" i="5"/>
  <c r="IA16" i="5"/>
  <c r="IB16" i="5"/>
  <c r="IC16" i="5"/>
  <c r="ID16" i="5"/>
  <c r="IE16" i="5"/>
  <c r="IF16" i="5"/>
  <c r="IG16" i="5"/>
  <c r="IH16" i="5"/>
  <c r="II16" i="5"/>
  <c r="IJ16" i="5"/>
  <c r="IK16" i="5"/>
  <c r="IL16" i="5"/>
  <c r="IM16" i="5"/>
  <c r="IN16" i="5"/>
  <c r="IO16" i="5"/>
  <c r="IP16" i="5"/>
  <c r="IQ16" i="5"/>
  <c r="IR16" i="5"/>
  <c r="IS16" i="5"/>
  <c r="IT16" i="5"/>
  <c r="IU16" i="5"/>
  <c r="IV16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BX15" i="5"/>
  <c r="BY15" i="5"/>
  <c r="BZ15" i="5"/>
  <c r="CA15" i="5"/>
  <c r="CB15" i="5"/>
  <c r="CC15" i="5"/>
  <c r="CD15" i="5"/>
  <c r="CE15" i="5"/>
  <c r="CF15" i="5"/>
  <c r="CG15" i="5"/>
  <c r="CH15" i="5"/>
  <c r="CI15" i="5"/>
  <c r="CJ15" i="5"/>
  <c r="CK15" i="5"/>
  <c r="CL15" i="5"/>
  <c r="CM15" i="5"/>
  <c r="CN15" i="5"/>
  <c r="CO15" i="5"/>
  <c r="CP15" i="5"/>
  <c r="CQ15" i="5"/>
  <c r="CR15" i="5"/>
  <c r="CS15" i="5"/>
  <c r="CT15" i="5"/>
  <c r="CU15" i="5"/>
  <c r="CV15" i="5"/>
  <c r="CW15" i="5"/>
  <c r="CX15" i="5"/>
  <c r="CY15" i="5"/>
  <c r="CZ15" i="5"/>
  <c r="DA15" i="5"/>
  <c r="DB15" i="5"/>
  <c r="DC15" i="5"/>
  <c r="DD15" i="5"/>
  <c r="DE15" i="5"/>
  <c r="DF15" i="5"/>
  <c r="DG15" i="5"/>
  <c r="DH15" i="5"/>
  <c r="DI15" i="5"/>
  <c r="DJ15" i="5"/>
  <c r="DK15" i="5"/>
  <c r="DL15" i="5"/>
  <c r="DM15" i="5"/>
  <c r="DN15" i="5"/>
  <c r="DO15" i="5"/>
  <c r="DP15" i="5"/>
  <c r="DQ15" i="5"/>
  <c r="DR15" i="5"/>
  <c r="DS15" i="5"/>
  <c r="DT15" i="5"/>
  <c r="DU15" i="5"/>
  <c r="DV15" i="5"/>
  <c r="DW15" i="5"/>
  <c r="DX15" i="5"/>
  <c r="DY15" i="5"/>
  <c r="DZ15" i="5"/>
  <c r="EA15" i="5"/>
  <c r="EB15" i="5"/>
  <c r="EC15" i="5"/>
  <c r="ED15" i="5"/>
  <c r="EE15" i="5"/>
  <c r="EF15" i="5"/>
  <c r="EG15" i="5"/>
  <c r="EH15" i="5"/>
  <c r="EI15" i="5"/>
  <c r="EJ15" i="5"/>
  <c r="EK15" i="5"/>
  <c r="EL15" i="5"/>
  <c r="EM15" i="5"/>
  <c r="EN15" i="5"/>
  <c r="EO15" i="5"/>
  <c r="EP15" i="5"/>
  <c r="EQ15" i="5"/>
  <c r="ER15" i="5"/>
  <c r="ES15" i="5"/>
  <c r="ET15" i="5"/>
  <c r="EU15" i="5"/>
  <c r="EV15" i="5"/>
  <c r="EW15" i="5"/>
  <c r="EX15" i="5"/>
  <c r="EY15" i="5"/>
  <c r="EZ15" i="5"/>
  <c r="FA15" i="5"/>
  <c r="FB15" i="5"/>
  <c r="FC15" i="5"/>
  <c r="FD15" i="5"/>
  <c r="FE15" i="5"/>
  <c r="FF15" i="5"/>
  <c r="FG15" i="5"/>
  <c r="FH15" i="5"/>
  <c r="FI15" i="5"/>
  <c r="FJ15" i="5"/>
  <c r="FK15" i="5"/>
  <c r="FL15" i="5"/>
  <c r="FM15" i="5"/>
  <c r="FN15" i="5"/>
  <c r="FO15" i="5"/>
  <c r="FP15" i="5"/>
  <c r="FQ15" i="5"/>
  <c r="FR15" i="5"/>
  <c r="FS15" i="5"/>
  <c r="FT15" i="5"/>
  <c r="FU15" i="5"/>
  <c r="FV15" i="5"/>
  <c r="FW15" i="5"/>
  <c r="FX15" i="5"/>
  <c r="FY15" i="5"/>
  <c r="FZ15" i="5"/>
  <c r="GA15" i="5"/>
  <c r="GB15" i="5"/>
  <c r="GC15" i="5"/>
  <c r="GD15" i="5"/>
  <c r="GE15" i="5"/>
  <c r="GF15" i="5"/>
  <c r="GG15" i="5"/>
  <c r="GH15" i="5"/>
  <c r="GI15" i="5"/>
  <c r="GJ15" i="5"/>
  <c r="GK15" i="5"/>
  <c r="GL15" i="5"/>
  <c r="GM15" i="5"/>
  <c r="GN15" i="5"/>
  <c r="GO15" i="5"/>
  <c r="GP15" i="5"/>
  <c r="GQ15" i="5"/>
  <c r="GR15" i="5"/>
  <c r="GS15" i="5"/>
  <c r="GT15" i="5"/>
  <c r="GU15" i="5"/>
  <c r="GV15" i="5"/>
  <c r="GW15" i="5"/>
  <c r="GX15" i="5"/>
  <c r="GY15" i="5"/>
  <c r="GZ15" i="5"/>
  <c r="HA15" i="5"/>
  <c r="HB15" i="5"/>
  <c r="HC15" i="5"/>
  <c r="HD15" i="5"/>
  <c r="HE15" i="5"/>
  <c r="HF15" i="5"/>
  <c r="HG15" i="5"/>
  <c r="HH15" i="5"/>
  <c r="HI15" i="5"/>
  <c r="HJ15" i="5"/>
  <c r="HK15" i="5"/>
  <c r="HL15" i="5"/>
  <c r="HM15" i="5"/>
  <c r="HN15" i="5"/>
  <c r="HO15" i="5"/>
  <c r="HP15" i="5"/>
  <c r="HQ15" i="5"/>
  <c r="HR15" i="5"/>
  <c r="HS15" i="5"/>
  <c r="HT15" i="5"/>
  <c r="HU15" i="5"/>
  <c r="HV15" i="5"/>
  <c r="HW15" i="5"/>
  <c r="HX15" i="5"/>
  <c r="HY15" i="5"/>
  <c r="HZ15" i="5"/>
  <c r="IA15" i="5"/>
  <c r="IB15" i="5"/>
  <c r="IC15" i="5"/>
  <c r="ID15" i="5"/>
  <c r="IE15" i="5"/>
  <c r="IF15" i="5"/>
  <c r="IG15" i="5"/>
  <c r="IH15" i="5"/>
  <c r="II15" i="5"/>
  <c r="IJ15" i="5"/>
  <c r="IK15" i="5"/>
  <c r="IL15" i="5"/>
  <c r="IM15" i="5"/>
  <c r="IN15" i="5"/>
  <c r="IO15" i="5"/>
  <c r="IP15" i="5"/>
  <c r="IQ15" i="5"/>
  <c r="IR15" i="5"/>
  <c r="IS15" i="5"/>
  <c r="IT15" i="5"/>
  <c r="IU15" i="5"/>
  <c r="IV15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BJ14" i="5"/>
  <c r="BK14" i="5"/>
  <c r="BL14" i="5"/>
  <c r="BM14" i="5"/>
  <c r="BN14" i="5"/>
  <c r="BO14" i="5"/>
  <c r="BP14" i="5"/>
  <c r="BQ14" i="5"/>
  <c r="BR14" i="5"/>
  <c r="BS14" i="5"/>
  <c r="BT14" i="5"/>
  <c r="BU14" i="5"/>
  <c r="BV14" i="5"/>
  <c r="BW14" i="5"/>
  <c r="BX14" i="5"/>
  <c r="BY14" i="5"/>
  <c r="BZ14" i="5"/>
  <c r="CA14" i="5"/>
  <c r="CB14" i="5"/>
  <c r="CC14" i="5"/>
  <c r="CD14" i="5"/>
  <c r="CE14" i="5"/>
  <c r="CF14" i="5"/>
  <c r="CG14" i="5"/>
  <c r="CH14" i="5"/>
  <c r="CI14" i="5"/>
  <c r="CJ14" i="5"/>
  <c r="CK14" i="5"/>
  <c r="CL14" i="5"/>
  <c r="CM14" i="5"/>
  <c r="CN14" i="5"/>
  <c r="CO14" i="5"/>
  <c r="CP14" i="5"/>
  <c r="CQ14" i="5"/>
  <c r="CR14" i="5"/>
  <c r="CS14" i="5"/>
  <c r="CT14" i="5"/>
  <c r="CU14" i="5"/>
  <c r="CV14" i="5"/>
  <c r="CW14" i="5"/>
  <c r="CX14" i="5"/>
  <c r="CY14" i="5"/>
  <c r="CZ14" i="5"/>
  <c r="DA14" i="5"/>
  <c r="DB14" i="5"/>
  <c r="DC14" i="5"/>
  <c r="DD14" i="5"/>
  <c r="DE14" i="5"/>
  <c r="DF14" i="5"/>
  <c r="DG14" i="5"/>
  <c r="DH14" i="5"/>
  <c r="DI14" i="5"/>
  <c r="DJ14" i="5"/>
  <c r="DK14" i="5"/>
  <c r="DL14" i="5"/>
  <c r="DM14" i="5"/>
  <c r="DN14" i="5"/>
  <c r="DO14" i="5"/>
  <c r="DP14" i="5"/>
  <c r="DQ14" i="5"/>
  <c r="DR14" i="5"/>
  <c r="DS14" i="5"/>
  <c r="DT14" i="5"/>
  <c r="DU14" i="5"/>
  <c r="DV14" i="5"/>
  <c r="DW14" i="5"/>
  <c r="DX14" i="5"/>
  <c r="DY14" i="5"/>
  <c r="DZ14" i="5"/>
  <c r="EA14" i="5"/>
  <c r="EB14" i="5"/>
  <c r="EC14" i="5"/>
  <c r="ED14" i="5"/>
  <c r="EE14" i="5"/>
  <c r="EF14" i="5"/>
  <c r="EG14" i="5"/>
  <c r="EH14" i="5"/>
  <c r="EI14" i="5"/>
  <c r="EJ14" i="5"/>
  <c r="EK14" i="5"/>
  <c r="EL14" i="5"/>
  <c r="EM14" i="5"/>
  <c r="EN14" i="5"/>
  <c r="EO14" i="5"/>
  <c r="EP14" i="5"/>
  <c r="EQ14" i="5"/>
  <c r="ER14" i="5"/>
  <c r="ES14" i="5"/>
  <c r="ET14" i="5"/>
  <c r="EU14" i="5"/>
  <c r="EV14" i="5"/>
  <c r="EW14" i="5"/>
  <c r="EX14" i="5"/>
  <c r="EY14" i="5"/>
  <c r="EZ14" i="5"/>
  <c r="FA14" i="5"/>
  <c r="FB14" i="5"/>
  <c r="FC14" i="5"/>
  <c r="FD14" i="5"/>
  <c r="FE14" i="5"/>
  <c r="FF14" i="5"/>
  <c r="FG14" i="5"/>
  <c r="FH14" i="5"/>
  <c r="FI14" i="5"/>
  <c r="FJ14" i="5"/>
  <c r="FK14" i="5"/>
  <c r="FL14" i="5"/>
  <c r="FM14" i="5"/>
  <c r="FN14" i="5"/>
  <c r="FO14" i="5"/>
  <c r="FP14" i="5"/>
  <c r="FQ14" i="5"/>
  <c r="FR14" i="5"/>
  <c r="FS14" i="5"/>
  <c r="FT14" i="5"/>
  <c r="FU14" i="5"/>
  <c r="FV14" i="5"/>
  <c r="FW14" i="5"/>
  <c r="FX14" i="5"/>
  <c r="FY14" i="5"/>
  <c r="FZ14" i="5"/>
  <c r="GA14" i="5"/>
  <c r="GB14" i="5"/>
  <c r="GC14" i="5"/>
  <c r="GD14" i="5"/>
  <c r="GE14" i="5"/>
  <c r="GF14" i="5"/>
  <c r="GG14" i="5"/>
  <c r="GH14" i="5"/>
  <c r="GI14" i="5"/>
  <c r="GJ14" i="5"/>
  <c r="GK14" i="5"/>
  <c r="GL14" i="5"/>
  <c r="GM14" i="5"/>
  <c r="GN14" i="5"/>
  <c r="GO14" i="5"/>
  <c r="GP14" i="5"/>
  <c r="GQ14" i="5"/>
  <c r="GR14" i="5"/>
  <c r="GS14" i="5"/>
  <c r="GT14" i="5"/>
  <c r="GU14" i="5"/>
  <c r="GV14" i="5"/>
  <c r="GW14" i="5"/>
  <c r="GX14" i="5"/>
  <c r="GY14" i="5"/>
  <c r="GZ14" i="5"/>
  <c r="HA14" i="5"/>
  <c r="HB14" i="5"/>
  <c r="HC14" i="5"/>
  <c r="HD14" i="5"/>
  <c r="HE14" i="5"/>
  <c r="HF14" i="5"/>
  <c r="HG14" i="5"/>
  <c r="HH14" i="5"/>
  <c r="HI14" i="5"/>
  <c r="HJ14" i="5"/>
  <c r="HK14" i="5"/>
  <c r="HL14" i="5"/>
  <c r="HM14" i="5"/>
  <c r="HN14" i="5"/>
  <c r="HO14" i="5"/>
  <c r="HP14" i="5"/>
  <c r="HQ14" i="5"/>
  <c r="HR14" i="5"/>
  <c r="HS14" i="5"/>
  <c r="HT14" i="5"/>
  <c r="HU14" i="5"/>
  <c r="HV14" i="5"/>
  <c r="HW14" i="5"/>
  <c r="HX14" i="5"/>
  <c r="HY14" i="5"/>
  <c r="HZ14" i="5"/>
  <c r="IA14" i="5"/>
  <c r="IB14" i="5"/>
  <c r="IC14" i="5"/>
  <c r="ID14" i="5"/>
  <c r="IE14" i="5"/>
  <c r="IF14" i="5"/>
  <c r="IG14" i="5"/>
  <c r="IH14" i="5"/>
  <c r="II14" i="5"/>
  <c r="IJ14" i="5"/>
  <c r="IK14" i="5"/>
  <c r="IL14" i="5"/>
  <c r="IM14" i="5"/>
  <c r="IN14" i="5"/>
  <c r="IO14" i="5"/>
  <c r="IP14" i="5"/>
  <c r="IQ14" i="5"/>
  <c r="IR14" i="5"/>
  <c r="IS14" i="5"/>
  <c r="IT14" i="5"/>
  <c r="IU14" i="5"/>
  <c r="IV14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BK13" i="5"/>
  <c r="BL13" i="5"/>
  <c r="BM13" i="5"/>
  <c r="BN13" i="5"/>
  <c r="BO13" i="5"/>
  <c r="BP13" i="5"/>
  <c r="BQ13" i="5"/>
  <c r="BR13" i="5"/>
  <c r="BS13" i="5"/>
  <c r="BT13" i="5"/>
  <c r="BU13" i="5"/>
  <c r="BV13" i="5"/>
  <c r="BW13" i="5"/>
  <c r="BX13" i="5"/>
  <c r="BY13" i="5"/>
  <c r="BZ13" i="5"/>
  <c r="CA13" i="5"/>
  <c r="CB13" i="5"/>
  <c r="CC13" i="5"/>
  <c r="CD13" i="5"/>
  <c r="CE13" i="5"/>
  <c r="CF13" i="5"/>
  <c r="CG13" i="5"/>
  <c r="CH13" i="5"/>
  <c r="CI13" i="5"/>
  <c r="CJ13" i="5"/>
  <c r="CK13" i="5"/>
  <c r="CL13" i="5"/>
  <c r="CM13" i="5"/>
  <c r="CN13" i="5"/>
  <c r="CO13" i="5"/>
  <c r="CP13" i="5"/>
  <c r="CQ13" i="5"/>
  <c r="CR13" i="5"/>
  <c r="CS13" i="5"/>
  <c r="CT13" i="5"/>
  <c r="CU13" i="5"/>
  <c r="CV13" i="5"/>
  <c r="CW13" i="5"/>
  <c r="CX13" i="5"/>
  <c r="CY13" i="5"/>
  <c r="CZ13" i="5"/>
  <c r="DA13" i="5"/>
  <c r="DB13" i="5"/>
  <c r="DC13" i="5"/>
  <c r="DD13" i="5"/>
  <c r="DE13" i="5"/>
  <c r="DF13" i="5"/>
  <c r="DG13" i="5"/>
  <c r="DH13" i="5"/>
  <c r="DI13" i="5"/>
  <c r="DJ13" i="5"/>
  <c r="DK13" i="5"/>
  <c r="DL13" i="5"/>
  <c r="DM13" i="5"/>
  <c r="DN13" i="5"/>
  <c r="DO13" i="5"/>
  <c r="DP13" i="5"/>
  <c r="DQ13" i="5"/>
  <c r="DR13" i="5"/>
  <c r="DS13" i="5"/>
  <c r="DT13" i="5"/>
  <c r="DU13" i="5"/>
  <c r="DV13" i="5"/>
  <c r="DW13" i="5"/>
  <c r="DX13" i="5"/>
  <c r="DY13" i="5"/>
  <c r="DZ13" i="5"/>
  <c r="EA13" i="5"/>
  <c r="EB13" i="5"/>
  <c r="EC13" i="5"/>
  <c r="ED13" i="5"/>
  <c r="EE13" i="5"/>
  <c r="EF13" i="5"/>
  <c r="EG13" i="5"/>
  <c r="EH13" i="5"/>
  <c r="EI13" i="5"/>
  <c r="EJ13" i="5"/>
  <c r="EK13" i="5"/>
  <c r="EL13" i="5"/>
  <c r="EM13" i="5"/>
  <c r="EN13" i="5"/>
  <c r="EO13" i="5"/>
  <c r="EP13" i="5"/>
  <c r="EQ13" i="5"/>
  <c r="ER13" i="5"/>
  <c r="ES13" i="5"/>
  <c r="ET13" i="5"/>
  <c r="EU13" i="5"/>
  <c r="EV13" i="5"/>
  <c r="EW13" i="5"/>
  <c r="EX13" i="5"/>
  <c r="EY13" i="5"/>
  <c r="EZ13" i="5"/>
  <c r="FA13" i="5"/>
  <c r="FB13" i="5"/>
  <c r="FC13" i="5"/>
  <c r="FD13" i="5"/>
  <c r="FE13" i="5"/>
  <c r="FF13" i="5"/>
  <c r="FG13" i="5"/>
  <c r="FH13" i="5"/>
  <c r="FI13" i="5"/>
  <c r="FJ13" i="5"/>
  <c r="FK13" i="5"/>
  <c r="FL13" i="5"/>
  <c r="FM13" i="5"/>
  <c r="FN13" i="5"/>
  <c r="FO13" i="5"/>
  <c r="FP13" i="5"/>
  <c r="FQ13" i="5"/>
  <c r="FR13" i="5"/>
  <c r="FS13" i="5"/>
  <c r="FT13" i="5"/>
  <c r="FU13" i="5"/>
  <c r="FV13" i="5"/>
  <c r="FW13" i="5"/>
  <c r="FX13" i="5"/>
  <c r="FY13" i="5"/>
  <c r="FZ13" i="5"/>
  <c r="GA13" i="5"/>
  <c r="GB13" i="5"/>
  <c r="GC13" i="5"/>
  <c r="GD13" i="5"/>
  <c r="GE13" i="5"/>
  <c r="GF13" i="5"/>
  <c r="GG13" i="5"/>
  <c r="GH13" i="5"/>
  <c r="GI13" i="5"/>
  <c r="GJ13" i="5"/>
  <c r="GK13" i="5"/>
  <c r="GL13" i="5"/>
  <c r="GM13" i="5"/>
  <c r="GN13" i="5"/>
  <c r="GO13" i="5"/>
  <c r="GP13" i="5"/>
  <c r="GQ13" i="5"/>
  <c r="GR13" i="5"/>
  <c r="GS13" i="5"/>
  <c r="GT13" i="5"/>
  <c r="GU13" i="5"/>
  <c r="GV13" i="5"/>
  <c r="GW13" i="5"/>
  <c r="GX13" i="5"/>
  <c r="GY13" i="5"/>
  <c r="GZ13" i="5"/>
  <c r="HA13" i="5"/>
  <c r="HB13" i="5"/>
  <c r="HC13" i="5"/>
  <c r="HD13" i="5"/>
  <c r="HE13" i="5"/>
  <c r="HF13" i="5"/>
  <c r="HG13" i="5"/>
  <c r="HH13" i="5"/>
  <c r="HI13" i="5"/>
  <c r="HJ13" i="5"/>
  <c r="HK13" i="5"/>
  <c r="HL13" i="5"/>
  <c r="HM13" i="5"/>
  <c r="HN13" i="5"/>
  <c r="HO13" i="5"/>
  <c r="HP13" i="5"/>
  <c r="HQ13" i="5"/>
  <c r="HR13" i="5"/>
  <c r="HS13" i="5"/>
  <c r="HT13" i="5"/>
  <c r="HU13" i="5"/>
  <c r="HV13" i="5"/>
  <c r="HW13" i="5"/>
  <c r="HX13" i="5"/>
  <c r="HY13" i="5"/>
  <c r="HZ13" i="5"/>
  <c r="IA13" i="5"/>
  <c r="IB13" i="5"/>
  <c r="IC13" i="5"/>
  <c r="ID13" i="5"/>
  <c r="IE13" i="5"/>
  <c r="IF13" i="5"/>
  <c r="IG13" i="5"/>
  <c r="IH13" i="5"/>
  <c r="II13" i="5"/>
  <c r="IJ13" i="5"/>
  <c r="IK13" i="5"/>
  <c r="IL13" i="5"/>
  <c r="IM13" i="5"/>
  <c r="IN13" i="5"/>
  <c r="IO13" i="5"/>
  <c r="IP13" i="5"/>
  <c r="IQ13" i="5"/>
  <c r="IR13" i="5"/>
  <c r="IS13" i="5"/>
  <c r="IT13" i="5"/>
  <c r="IU13" i="5"/>
  <c r="IV13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L12" i="5"/>
  <c r="BM12" i="5"/>
  <c r="BN12" i="5"/>
  <c r="BO12" i="5"/>
  <c r="BP12" i="5"/>
  <c r="BQ12" i="5"/>
  <c r="BR12" i="5"/>
  <c r="BS12" i="5"/>
  <c r="BT12" i="5"/>
  <c r="BU12" i="5"/>
  <c r="BV12" i="5"/>
  <c r="BW12" i="5"/>
  <c r="BX12" i="5"/>
  <c r="BY12" i="5"/>
  <c r="BZ12" i="5"/>
  <c r="CA12" i="5"/>
  <c r="CB12" i="5"/>
  <c r="CC12" i="5"/>
  <c r="CD12" i="5"/>
  <c r="CE12" i="5"/>
  <c r="CF12" i="5"/>
  <c r="CG12" i="5"/>
  <c r="CH12" i="5"/>
  <c r="CI12" i="5"/>
  <c r="CJ12" i="5"/>
  <c r="CK12" i="5"/>
  <c r="CL12" i="5"/>
  <c r="CM12" i="5"/>
  <c r="CN12" i="5"/>
  <c r="CO12" i="5"/>
  <c r="CP12" i="5"/>
  <c r="CQ12" i="5"/>
  <c r="CR12" i="5"/>
  <c r="CS12" i="5"/>
  <c r="CT12" i="5"/>
  <c r="CU12" i="5"/>
  <c r="CV12" i="5"/>
  <c r="CW12" i="5"/>
  <c r="CX12" i="5"/>
  <c r="CY12" i="5"/>
  <c r="CZ12" i="5"/>
  <c r="DA12" i="5"/>
  <c r="DB12" i="5"/>
  <c r="DC12" i="5"/>
  <c r="DD12" i="5"/>
  <c r="DE12" i="5"/>
  <c r="DF12" i="5"/>
  <c r="DG12" i="5"/>
  <c r="DH12" i="5"/>
  <c r="DI12" i="5"/>
  <c r="DJ12" i="5"/>
  <c r="DK12" i="5"/>
  <c r="DL12" i="5"/>
  <c r="DM12" i="5"/>
  <c r="DN12" i="5"/>
  <c r="DO12" i="5"/>
  <c r="DP12" i="5"/>
  <c r="DQ12" i="5"/>
  <c r="DR12" i="5"/>
  <c r="DS12" i="5"/>
  <c r="DT12" i="5"/>
  <c r="DU12" i="5"/>
  <c r="DV12" i="5"/>
  <c r="DW12" i="5"/>
  <c r="DX12" i="5"/>
  <c r="DY12" i="5"/>
  <c r="DZ12" i="5"/>
  <c r="EA12" i="5"/>
  <c r="EB12" i="5"/>
  <c r="EC12" i="5"/>
  <c r="ED12" i="5"/>
  <c r="EE12" i="5"/>
  <c r="EF12" i="5"/>
  <c r="EG12" i="5"/>
  <c r="EH12" i="5"/>
  <c r="EI12" i="5"/>
  <c r="EJ12" i="5"/>
  <c r="EK12" i="5"/>
  <c r="EL12" i="5"/>
  <c r="EM12" i="5"/>
  <c r="EN12" i="5"/>
  <c r="EO12" i="5"/>
  <c r="EP12" i="5"/>
  <c r="EQ12" i="5"/>
  <c r="ER12" i="5"/>
  <c r="ES12" i="5"/>
  <c r="ET12" i="5"/>
  <c r="EU12" i="5"/>
  <c r="EV12" i="5"/>
  <c r="EW12" i="5"/>
  <c r="EX12" i="5"/>
  <c r="EY12" i="5"/>
  <c r="EZ12" i="5"/>
  <c r="FA12" i="5"/>
  <c r="FB12" i="5"/>
  <c r="FC12" i="5"/>
  <c r="FD12" i="5"/>
  <c r="FE12" i="5"/>
  <c r="FF12" i="5"/>
  <c r="FG12" i="5"/>
  <c r="FH12" i="5"/>
  <c r="FI12" i="5"/>
  <c r="FJ12" i="5"/>
  <c r="FK12" i="5"/>
  <c r="FL12" i="5"/>
  <c r="FM12" i="5"/>
  <c r="FN12" i="5"/>
  <c r="FO12" i="5"/>
  <c r="FP12" i="5"/>
  <c r="FQ12" i="5"/>
  <c r="FR12" i="5"/>
  <c r="FS12" i="5"/>
  <c r="FT12" i="5"/>
  <c r="FU12" i="5"/>
  <c r="FV12" i="5"/>
  <c r="FW12" i="5"/>
  <c r="FX12" i="5"/>
  <c r="FY12" i="5"/>
  <c r="FZ12" i="5"/>
  <c r="GA12" i="5"/>
  <c r="GB12" i="5"/>
  <c r="GC12" i="5"/>
  <c r="GD12" i="5"/>
  <c r="GE12" i="5"/>
  <c r="GF12" i="5"/>
  <c r="GG12" i="5"/>
  <c r="GH12" i="5"/>
  <c r="GI12" i="5"/>
  <c r="GJ12" i="5"/>
  <c r="GK12" i="5"/>
  <c r="GL12" i="5"/>
  <c r="GM12" i="5"/>
  <c r="GN12" i="5"/>
  <c r="GO12" i="5"/>
  <c r="GP12" i="5"/>
  <c r="GQ12" i="5"/>
  <c r="GR12" i="5"/>
  <c r="GS12" i="5"/>
  <c r="GT12" i="5"/>
  <c r="GU12" i="5"/>
  <c r="GV12" i="5"/>
  <c r="GW12" i="5"/>
  <c r="GX12" i="5"/>
  <c r="GY12" i="5"/>
  <c r="GZ12" i="5"/>
  <c r="HA12" i="5"/>
  <c r="HB12" i="5"/>
  <c r="HC12" i="5"/>
  <c r="HD12" i="5"/>
  <c r="HE12" i="5"/>
  <c r="HF12" i="5"/>
  <c r="HG12" i="5"/>
  <c r="HH12" i="5"/>
  <c r="HI12" i="5"/>
  <c r="HJ12" i="5"/>
  <c r="HK12" i="5"/>
  <c r="HL12" i="5"/>
  <c r="HM12" i="5"/>
  <c r="HN12" i="5"/>
  <c r="HO12" i="5"/>
  <c r="HP12" i="5"/>
  <c r="HQ12" i="5"/>
  <c r="HR12" i="5"/>
  <c r="HS12" i="5"/>
  <c r="HT12" i="5"/>
  <c r="HU12" i="5"/>
  <c r="HV12" i="5"/>
  <c r="HW12" i="5"/>
  <c r="HX12" i="5"/>
  <c r="HY12" i="5"/>
  <c r="HZ12" i="5"/>
  <c r="IA12" i="5"/>
  <c r="IB12" i="5"/>
  <c r="IC12" i="5"/>
  <c r="ID12" i="5"/>
  <c r="IE12" i="5"/>
  <c r="IF12" i="5"/>
  <c r="IG12" i="5"/>
  <c r="IH12" i="5"/>
  <c r="II12" i="5"/>
  <c r="IJ12" i="5"/>
  <c r="IK12" i="5"/>
  <c r="IL12" i="5"/>
  <c r="IM12" i="5"/>
  <c r="IN12" i="5"/>
  <c r="IO12" i="5"/>
  <c r="IP12" i="5"/>
  <c r="IQ12" i="5"/>
  <c r="IR12" i="5"/>
  <c r="IS12" i="5"/>
  <c r="IT12" i="5"/>
  <c r="IU12" i="5"/>
  <c r="IV12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DC11" i="5"/>
  <c r="DD11" i="5"/>
  <c r="DE11" i="5"/>
  <c r="DF11" i="5"/>
  <c r="DG11" i="5"/>
  <c r="DH11" i="5"/>
  <c r="DI11" i="5"/>
  <c r="DJ11" i="5"/>
  <c r="DK11" i="5"/>
  <c r="DL11" i="5"/>
  <c r="DM11" i="5"/>
  <c r="DN11" i="5"/>
  <c r="DO11" i="5"/>
  <c r="DP11" i="5"/>
  <c r="DQ11" i="5"/>
  <c r="DR11" i="5"/>
  <c r="DS11" i="5"/>
  <c r="DT11" i="5"/>
  <c r="DU11" i="5"/>
  <c r="DV11" i="5"/>
  <c r="DW11" i="5"/>
  <c r="DX11" i="5"/>
  <c r="DY11" i="5"/>
  <c r="DZ11" i="5"/>
  <c r="EA11" i="5"/>
  <c r="EB11" i="5"/>
  <c r="EC11" i="5"/>
  <c r="ED11" i="5"/>
  <c r="EE11" i="5"/>
  <c r="EF11" i="5"/>
  <c r="EG11" i="5"/>
  <c r="EH11" i="5"/>
  <c r="EI11" i="5"/>
  <c r="EJ11" i="5"/>
  <c r="EK11" i="5"/>
  <c r="EL11" i="5"/>
  <c r="EM11" i="5"/>
  <c r="EN11" i="5"/>
  <c r="EO11" i="5"/>
  <c r="EP11" i="5"/>
  <c r="EQ11" i="5"/>
  <c r="ER11" i="5"/>
  <c r="ES11" i="5"/>
  <c r="ET11" i="5"/>
  <c r="EU11" i="5"/>
  <c r="EV11" i="5"/>
  <c r="EW11" i="5"/>
  <c r="EX11" i="5"/>
  <c r="EY11" i="5"/>
  <c r="EZ11" i="5"/>
  <c r="FA11" i="5"/>
  <c r="FB11" i="5"/>
  <c r="FC11" i="5"/>
  <c r="FD11" i="5"/>
  <c r="FE11" i="5"/>
  <c r="FF11" i="5"/>
  <c r="FG11" i="5"/>
  <c r="FH11" i="5"/>
  <c r="FI11" i="5"/>
  <c r="FJ11" i="5"/>
  <c r="FK11" i="5"/>
  <c r="FL11" i="5"/>
  <c r="FM11" i="5"/>
  <c r="FN11" i="5"/>
  <c r="FO11" i="5"/>
  <c r="FP11" i="5"/>
  <c r="FQ11" i="5"/>
  <c r="FR11" i="5"/>
  <c r="FS11" i="5"/>
  <c r="FT11" i="5"/>
  <c r="FU11" i="5"/>
  <c r="FV11" i="5"/>
  <c r="FW11" i="5"/>
  <c r="FX11" i="5"/>
  <c r="FY11" i="5"/>
  <c r="FZ11" i="5"/>
  <c r="GA11" i="5"/>
  <c r="GB11" i="5"/>
  <c r="GC11" i="5"/>
  <c r="GD11" i="5"/>
  <c r="GE11" i="5"/>
  <c r="GF11" i="5"/>
  <c r="GG11" i="5"/>
  <c r="GH11" i="5"/>
  <c r="GI11" i="5"/>
  <c r="GJ11" i="5"/>
  <c r="GK11" i="5"/>
  <c r="GL11" i="5"/>
  <c r="GM11" i="5"/>
  <c r="GN11" i="5"/>
  <c r="GO11" i="5"/>
  <c r="GP11" i="5"/>
  <c r="GQ11" i="5"/>
  <c r="GR11" i="5"/>
  <c r="GS11" i="5"/>
  <c r="GT11" i="5"/>
  <c r="GU11" i="5"/>
  <c r="GV11" i="5"/>
  <c r="GW11" i="5"/>
  <c r="GX11" i="5"/>
  <c r="GY11" i="5"/>
  <c r="GZ11" i="5"/>
  <c r="HA11" i="5"/>
  <c r="HB11" i="5"/>
  <c r="HC11" i="5"/>
  <c r="HD11" i="5"/>
  <c r="HE11" i="5"/>
  <c r="HF11" i="5"/>
  <c r="HG11" i="5"/>
  <c r="HH11" i="5"/>
  <c r="HI11" i="5"/>
  <c r="HJ11" i="5"/>
  <c r="HK11" i="5"/>
  <c r="HL11" i="5"/>
  <c r="HM11" i="5"/>
  <c r="HN11" i="5"/>
  <c r="HO11" i="5"/>
  <c r="HP11" i="5"/>
  <c r="HQ11" i="5"/>
  <c r="HR11" i="5"/>
  <c r="HS11" i="5"/>
  <c r="HT11" i="5"/>
  <c r="HU11" i="5"/>
  <c r="HV11" i="5"/>
  <c r="HW11" i="5"/>
  <c r="HX11" i="5"/>
  <c r="HY11" i="5"/>
  <c r="HZ11" i="5"/>
  <c r="IA11" i="5"/>
  <c r="IB11" i="5"/>
  <c r="IC11" i="5"/>
  <c r="ID11" i="5"/>
  <c r="IE11" i="5"/>
  <c r="IF11" i="5"/>
  <c r="IG11" i="5"/>
  <c r="IH11" i="5"/>
  <c r="II11" i="5"/>
  <c r="IJ11" i="5"/>
  <c r="IK11" i="5"/>
  <c r="IL11" i="5"/>
  <c r="IM11" i="5"/>
  <c r="IN11" i="5"/>
  <c r="IO11" i="5"/>
  <c r="IP11" i="5"/>
  <c r="IQ11" i="5"/>
  <c r="IR11" i="5"/>
  <c r="IS11" i="5"/>
  <c r="IT11" i="5"/>
  <c r="IU11" i="5"/>
  <c r="IV11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P10" i="5"/>
  <c r="BQ10" i="5"/>
  <c r="BR10" i="5"/>
  <c r="BS10" i="5"/>
  <c r="BT10" i="5"/>
  <c r="BU10" i="5"/>
  <c r="BV10" i="5"/>
  <c r="BW10" i="5"/>
  <c r="BX10" i="5"/>
  <c r="BY10" i="5"/>
  <c r="BZ10" i="5"/>
  <c r="CA10" i="5"/>
  <c r="CB10" i="5"/>
  <c r="CC10" i="5"/>
  <c r="CD10" i="5"/>
  <c r="CE10" i="5"/>
  <c r="CF10" i="5"/>
  <c r="CG10" i="5"/>
  <c r="CH10" i="5"/>
  <c r="CI10" i="5"/>
  <c r="CJ10" i="5"/>
  <c r="CK10" i="5"/>
  <c r="CL10" i="5"/>
  <c r="CM10" i="5"/>
  <c r="CN10" i="5"/>
  <c r="CO10" i="5"/>
  <c r="CP10" i="5"/>
  <c r="CQ10" i="5"/>
  <c r="CR10" i="5"/>
  <c r="CS10" i="5"/>
  <c r="CT10" i="5"/>
  <c r="CU10" i="5"/>
  <c r="CV10" i="5"/>
  <c r="CW10" i="5"/>
  <c r="CX10" i="5"/>
  <c r="CY10" i="5"/>
  <c r="CZ10" i="5"/>
  <c r="DA10" i="5"/>
  <c r="DB10" i="5"/>
  <c r="DC10" i="5"/>
  <c r="DD10" i="5"/>
  <c r="DE10" i="5"/>
  <c r="DF10" i="5"/>
  <c r="DG10" i="5"/>
  <c r="DH10" i="5"/>
  <c r="DI10" i="5"/>
  <c r="DJ10" i="5"/>
  <c r="DK10" i="5"/>
  <c r="DL10" i="5"/>
  <c r="DM10" i="5"/>
  <c r="DN10" i="5"/>
  <c r="DO10" i="5"/>
  <c r="DP10" i="5"/>
  <c r="DQ10" i="5"/>
  <c r="DR10" i="5"/>
  <c r="DS10" i="5"/>
  <c r="DT10" i="5"/>
  <c r="DU10" i="5"/>
  <c r="DV10" i="5"/>
  <c r="DW10" i="5"/>
  <c r="DX10" i="5"/>
  <c r="DY10" i="5"/>
  <c r="DZ10" i="5"/>
  <c r="EA10" i="5"/>
  <c r="EB10" i="5"/>
  <c r="EC10" i="5"/>
  <c r="ED10" i="5"/>
  <c r="EE10" i="5"/>
  <c r="EF10" i="5"/>
  <c r="EG10" i="5"/>
  <c r="EH10" i="5"/>
  <c r="EI10" i="5"/>
  <c r="EJ10" i="5"/>
  <c r="EK10" i="5"/>
  <c r="EL10" i="5"/>
  <c r="EM10" i="5"/>
  <c r="EN10" i="5"/>
  <c r="EO10" i="5"/>
  <c r="EP10" i="5"/>
  <c r="EQ10" i="5"/>
  <c r="ER10" i="5"/>
  <c r="ES10" i="5"/>
  <c r="ET10" i="5"/>
  <c r="EU10" i="5"/>
  <c r="EV10" i="5"/>
  <c r="EW10" i="5"/>
  <c r="EX10" i="5"/>
  <c r="EY10" i="5"/>
  <c r="EZ10" i="5"/>
  <c r="FA10" i="5"/>
  <c r="FB10" i="5"/>
  <c r="FC10" i="5"/>
  <c r="FD10" i="5"/>
  <c r="FE10" i="5"/>
  <c r="FF10" i="5"/>
  <c r="FG10" i="5"/>
  <c r="FH10" i="5"/>
  <c r="FI10" i="5"/>
  <c r="FJ10" i="5"/>
  <c r="FK10" i="5"/>
  <c r="FL10" i="5"/>
  <c r="FM10" i="5"/>
  <c r="FN10" i="5"/>
  <c r="FO10" i="5"/>
  <c r="FP10" i="5"/>
  <c r="FQ10" i="5"/>
  <c r="FR10" i="5"/>
  <c r="FS10" i="5"/>
  <c r="FT10" i="5"/>
  <c r="FU10" i="5"/>
  <c r="FV10" i="5"/>
  <c r="FW10" i="5"/>
  <c r="FX10" i="5"/>
  <c r="FY10" i="5"/>
  <c r="FZ10" i="5"/>
  <c r="GA10" i="5"/>
  <c r="GB10" i="5"/>
  <c r="GC10" i="5"/>
  <c r="GD10" i="5"/>
  <c r="GE10" i="5"/>
  <c r="GF10" i="5"/>
  <c r="GG10" i="5"/>
  <c r="GH10" i="5"/>
  <c r="GI10" i="5"/>
  <c r="GJ10" i="5"/>
  <c r="GK10" i="5"/>
  <c r="GL10" i="5"/>
  <c r="GM10" i="5"/>
  <c r="GN10" i="5"/>
  <c r="GO10" i="5"/>
  <c r="GP10" i="5"/>
  <c r="GQ10" i="5"/>
  <c r="GR10" i="5"/>
  <c r="GS10" i="5"/>
  <c r="GT10" i="5"/>
  <c r="GU10" i="5"/>
  <c r="GV10" i="5"/>
  <c r="GW10" i="5"/>
  <c r="GX10" i="5"/>
  <c r="GY10" i="5"/>
  <c r="GZ10" i="5"/>
  <c r="HA10" i="5"/>
  <c r="HB10" i="5"/>
  <c r="HC10" i="5"/>
  <c r="HD10" i="5"/>
  <c r="HE10" i="5"/>
  <c r="HF10" i="5"/>
  <c r="HG10" i="5"/>
  <c r="HH10" i="5"/>
  <c r="HI10" i="5"/>
  <c r="HJ10" i="5"/>
  <c r="HK10" i="5"/>
  <c r="HL10" i="5"/>
  <c r="HM10" i="5"/>
  <c r="HN10" i="5"/>
  <c r="HO10" i="5"/>
  <c r="HP10" i="5"/>
  <c r="HQ10" i="5"/>
  <c r="HR10" i="5"/>
  <c r="HS10" i="5"/>
  <c r="HT10" i="5"/>
  <c r="HU10" i="5"/>
  <c r="HV10" i="5"/>
  <c r="HW10" i="5"/>
  <c r="HX10" i="5"/>
  <c r="HY10" i="5"/>
  <c r="HZ10" i="5"/>
  <c r="IA10" i="5"/>
  <c r="IB10" i="5"/>
  <c r="IC10" i="5"/>
  <c r="ID10" i="5"/>
  <c r="IE10" i="5"/>
  <c r="IF10" i="5"/>
  <c r="IG10" i="5"/>
  <c r="IH10" i="5"/>
  <c r="II10" i="5"/>
  <c r="IJ10" i="5"/>
  <c r="IK10" i="5"/>
  <c r="IL10" i="5"/>
  <c r="IM10" i="5"/>
  <c r="IN10" i="5"/>
  <c r="IO10" i="5"/>
  <c r="IP10" i="5"/>
  <c r="IQ10" i="5"/>
  <c r="IR10" i="5"/>
  <c r="IS10" i="5"/>
  <c r="IT10" i="5"/>
  <c r="IU10" i="5"/>
  <c r="IV10" i="5"/>
  <c r="A9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W9" i="5"/>
  <c r="BX9" i="5"/>
  <c r="BY9" i="5"/>
  <c r="BZ9" i="5"/>
  <c r="CA9" i="5"/>
  <c r="CB9" i="5"/>
  <c r="CC9" i="5"/>
  <c r="CD9" i="5"/>
  <c r="CE9" i="5"/>
  <c r="CF9" i="5"/>
  <c r="CG9" i="5"/>
  <c r="CH9" i="5"/>
  <c r="CI9" i="5"/>
  <c r="CJ9" i="5"/>
  <c r="CK9" i="5"/>
  <c r="CL9" i="5"/>
  <c r="CM9" i="5"/>
  <c r="CN9" i="5"/>
  <c r="CO9" i="5"/>
  <c r="CP9" i="5"/>
  <c r="CQ9" i="5"/>
  <c r="CR9" i="5"/>
  <c r="CS9" i="5"/>
  <c r="CT9" i="5"/>
  <c r="CU9" i="5"/>
  <c r="CV9" i="5"/>
  <c r="CW9" i="5"/>
  <c r="CX9" i="5"/>
  <c r="CY9" i="5"/>
  <c r="CZ9" i="5"/>
  <c r="DA9" i="5"/>
  <c r="DB9" i="5"/>
  <c r="DC9" i="5"/>
  <c r="DD9" i="5"/>
  <c r="DE9" i="5"/>
  <c r="DF9" i="5"/>
  <c r="DG9" i="5"/>
  <c r="DH9" i="5"/>
  <c r="DI9" i="5"/>
  <c r="DJ9" i="5"/>
  <c r="DK9" i="5"/>
  <c r="DL9" i="5"/>
  <c r="DM9" i="5"/>
  <c r="DN9" i="5"/>
  <c r="DO9" i="5"/>
  <c r="DP9" i="5"/>
  <c r="DQ9" i="5"/>
  <c r="DR9" i="5"/>
  <c r="DS9" i="5"/>
  <c r="DT9" i="5"/>
  <c r="DU9" i="5"/>
  <c r="DV9" i="5"/>
  <c r="DW9" i="5"/>
  <c r="DX9" i="5"/>
  <c r="DY9" i="5"/>
  <c r="DZ9" i="5"/>
  <c r="EA9" i="5"/>
  <c r="EB9" i="5"/>
  <c r="EC9" i="5"/>
  <c r="ED9" i="5"/>
  <c r="EE9" i="5"/>
  <c r="EF9" i="5"/>
  <c r="EG9" i="5"/>
  <c r="EH9" i="5"/>
  <c r="EI9" i="5"/>
  <c r="EJ9" i="5"/>
  <c r="EK9" i="5"/>
  <c r="EL9" i="5"/>
  <c r="EM9" i="5"/>
  <c r="EN9" i="5"/>
  <c r="EO9" i="5"/>
  <c r="EP9" i="5"/>
  <c r="EQ9" i="5"/>
  <c r="ER9" i="5"/>
  <c r="ES9" i="5"/>
  <c r="ET9" i="5"/>
  <c r="EU9" i="5"/>
  <c r="EV9" i="5"/>
  <c r="EW9" i="5"/>
  <c r="EX9" i="5"/>
  <c r="EY9" i="5"/>
  <c r="EZ9" i="5"/>
  <c r="FA9" i="5"/>
  <c r="FB9" i="5"/>
  <c r="FC9" i="5"/>
  <c r="FD9" i="5"/>
  <c r="FE9" i="5"/>
  <c r="FF9" i="5"/>
  <c r="FG9" i="5"/>
  <c r="FH9" i="5"/>
  <c r="FI9" i="5"/>
  <c r="FJ9" i="5"/>
  <c r="FK9" i="5"/>
  <c r="FL9" i="5"/>
  <c r="FM9" i="5"/>
  <c r="FN9" i="5"/>
  <c r="FO9" i="5"/>
  <c r="FP9" i="5"/>
  <c r="FQ9" i="5"/>
  <c r="FR9" i="5"/>
  <c r="FS9" i="5"/>
  <c r="FT9" i="5"/>
  <c r="FU9" i="5"/>
  <c r="FV9" i="5"/>
  <c r="FW9" i="5"/>
  <c r="FX9" i="5"/>
  <c r="FY9" i="5"/>
  <c r="FZ9" i="5"/>
  <c r="GA9" i="5"/>
  <c r="GB9" i="5"/>
  <c r="GC9" i="5"/>
  <c r="GD9" i="5"/>
  <c r="GE9" i="5"/>
  <c r="GF9" i="5"/>
  <c r="GG9" i="5"/>
  <c r="GH9" i="5"/>
  <c r="GI9" i="5"/>
  <c r="GJ9" i="5"/>
  <c r="GK9" i="5"/>
  <c r="GL9" i="5"/>
  <c r="GM9" i="5"/>
  <c r="GN9" i="5"/>
  <c r="GO9" i="5"/>
  <c r="GP9" i="5"/>
  <c r="GQ9" i="5"/>
  <c r="GR9" i="5"/>
  <c r="GS9" i="5"/>
  <c r="GT9" i="5"/>
  <c r="GU9" i="5"/>
  <c r="GV9" i="5"/>
  <c r="GW9" i="5"/>
  <c r="GX9" i="5"/>
  <c r="GY9" i="5"/>
  <c r="GZ9" i="5"/>
  <c r="HA9" i="5"/>
  <c r="HB9" i="5"/>
  <c r="HC9" i="5"/>
  <c r="HD9" i="5"/>
  <c r="HE9" i="5"/>
  <c r="HF9" i="5"/>
  <c r="HG9" i="5"/>
  <c r="HH9" i="5"/>
  <c r="HI9" i="5"/>
  <c r="HJ9" i="5"/>
  <c r="HK9" i="5"/>
  <c r="HL9" i="5"/>
  <c r="HM9" i="5"/>
  <c r="HN9" i="5"/>
  <c r="HO9" i="5"/>
  <c r="HP9" i="5"/>
  <c r="HQ9" i="5"/>
  <c r="HR9" i="5"/>
  <c r="HS9" i="5"/>
  <c r="HT9" i="5"/>
  <c r="HU9" i="5"/>
  <c r="HV9" i="5"/>
  <c r="HW9" i="5"/>
  <c r="HX9" i="5"/>
  <c r="HY9" i="5"/>
  <c r="HZ9" i="5"/>
  <c r="IA9" i="5"/>
  <c r="IB9" i="5"/>
  <c r="IC9" i="5"/>
  <c r="ID9" i="5"/>
  <c r="IE9" i="5"/>
  <c r="IF9" i="5"/>
  <c r="IG9" i="5"/>
  <c r="IH9" i="5"/>
  <c r="II9" i="5"/>
  <c r="IJ9" i="5"/>
  <c r="IK9" i="5"/>
  <c r="IL9" i="5"/>
  <c r="IM9" i="5"/>
  <c r="IN9" i="5"/>
  <c r="IO9" i="5"/>
  <c r="IP9" i="5"/>
  <c r="IQ9" i="5"/>
  <c r="IR9" i="5"/>
  <c r="IS9" i="5"/>
  <c r="IT9" i="5"/>
  <c r="IU9" i="5"/>
  <c r="IV9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BX8" i="5"/>
  <c r="BY8" i="5"/>
  <c r="BZ8" i="5"/>
  <c r="CA8" i="5"/>
  <c r="CB8" i="5"/>
  <c r="CC8" i="5"/>
  <c r="CD8" i="5"/>
  <c r="CE8" i="5"/>
  <c r="CF8" i="5"/>
  <c r="CG8" i="5"/>
  <c r="CH8" i="5"/>
  <c r="CI8" i="5"/>
  <c r="CJ8" i="5"/>
  <c r="CK8" i="5"/>
  <c r="CL8" i="5"/>
  <c r="CM8" i="5"/>
  <c r="CN8" i="5"/>
  <c r="CO8" i="5"/>
  <c r="CP8" i="5"/>
  <c r="CQ8" i="5"/>
  <c r="CR8" i="5"/>
  <c r="CS8" i="5"/>
  <c r="CT8" i="5"/>
  <c r="CU8" i="5"/>
  <c r="CV8" i="5"/>
  <c r="CW8" i="5"/>
  <c r="CX8" i="5"/>
  <c r="CY8" i="5"/>
  <c r="CZ8" i="5"/>
  <c r="DA8" i="5"/>
  <c r="DB8" i="5"/>
  <c r="DC8" i="5"/>
  <c r="DD8" i="5"/>
  <c r="DE8" i="5"/>
  <c r="DF8" i="5"/>
  <c r="DG8" i="5"/>
  <c r="DH8" i="5"/>
  <c r="DI8" i="5"/>
  <c r="DJ8" i="5"/>
  <c r="DK8" i="5"/>
  <c r="DL8" i="5"/>
  <c r="DM8" i="5"/>
  <c r="DN8" i="5"/>
  <c r="DO8" i="5"/>
  <c r="DP8" i="5"/>
  <c r="DQ8" i="5"/>
  <c r="DR8" i="5"/>
  <c r="DS8" i="5"/>
  <c r="DT8" i="5"/>
  <c r="DU8" i="5"/>
  <c r="DV8" i="5"/>
  <c r="DW8" i="5"/>
  <c r="DX8" i="5"/>
  <c r="DY8" i="5"/>
  <c r="DZ8" i="5"/>
  <c r="EA8" i="5"/>
  <c r="EB8" i="5"/>
  <c r="EC8" i="5"/>
  <c r="ED8" i="5"/>
  <c r="EE8" i="5"/>
  <c r="EF8" i="5"/>
  <c r="EG8" i="5"/>
  <c r="EH8" i="5"/>
  <c r="EI8" i="5"/>
  <c r="EJ8" i="5"/>
  <c r="EK8" i="5"/>
  <c r="EL8" i="5"/>
  <c r="EM8" i="5"/>
  <c r="EN8" i="5"/>
  <c r="EO8" i="5"/>
  <c r="EP8" i="5"/>
  <c r="EQ8" i="5"/>
  <c r="ER8" i="5"/>
  <c r="ES8" i="5"/>
  <c r="ET8" i="5"/>
  <c r="EU8" i="5"/>
  <c r="EV8" i="5"/>
  <c r="EW8" i="5"/>
  <c r="EX8" i="5"/>
  <c r="EY8" i="5"/>
  <c r="EZ8" i="5"/>
  <c r="FA8" i="5"/>
  <c r="FB8" i="5"/>
  <c r="FC8" i="5"/>
  <c r="FD8" i="5"/>
  <c r="FE8" i="5"/>
  <c r="FF8" i="5"/>
  <c r="FG8" i="5"/>
  <c r="FH8" i="5"/>
  <c r="FI8" i="5"/>
  <c r="FJ8" i="5"/>
  <c r="FK8" i="5"/>
  <c r="FL8" i="5"/>
  <c r="FM8" i="5"/>
  <c r="FN8" i="5"/>
  <c r="FO8" i="5"/>
  <c r="FP8" i="5"/>
  <c r="FQ8" i="5"/>
  <c r="FR8" i="5"/>
  <c r="FS8" i="5"/>
  <c r="FT8" i="5"/>
  <c r="FU8" i="5"/>
  <c r="FV8" i="5"/>
  <c r="FW8" i="5"/>
  <c r="FX8" i="5"/>
  <c r="FY8" i="5"/>
  <c r="FZ8" i="5"/>
  <c r="GA8" i="5"/>
  <c r="GB8" i="5"/>
  <c r="GC8" i="5"/>
  <c r="GD8" i="5"/>
  <c r="GE8" i="5"/>
  <c r="GF8" i="5"/>
  <c r="GG8" i="5"/>
  <c r="GH8" i="5"/>
  <c r="GI8" i="5"/>
  <c r="GJ8" i="5"/>
  <c r="GK8" i="5"/>
  <c r="GL8" i="5"/>
  <c r="GM8" i="5"/>
  <c r="GN8" i="5"/>
  <c r="GO8" i="5"/>
  <c r="GP8" i="5"/>
  <c r="GQ8" i="5"/>
  <c r="GR8" i="5"/>
  <c r="GS8" i="5"/>
  <c r="GT8" i="5"/>
  <c r="GU8" i="5"/>
  <c r="GV8" i="5"/>
  <c r="GW8" i="5"/>
  <c r="GX8" i="5"/>
  <c r="GY8" i="5"/>
  <c r="GZ8" i="5"/>
  <c r="HA8" i="5"/>
  <c r="HB8" i="5"/>
  <c r="HC8" i="5"/>
  <c r="HD8" i="5"/>
  <c r="HE8" i="5"/>
  <c r="HF8" i="5"/>
  <c r="HG8" i="5"/>
  <c r="HH8" i="5"/>
  <c r="HI8" i="5"/>
  <c r="HJ8" i="5"/>
  <c r="HK8" i="5"/>
  <c r="HL8" i="5"/>
  <c r="HM8" i="5"/>
  <c r="HN8" i="5"/>
  <c r="HO8" i="5"/>
  <c r="HP8" i="5"/>
  <c r="HQ8" i="5"/>
  <c r="HR8" i="5"/>
  <c r="HS8" i="5"/>
  <c r="HT8" i="5"/>
  <c r="HU8" i="5"/>
  <c r="HV8" i="5"/>
  <c r="HW8" i="5"/>
  <c r="HX8" i="5"/>
  <c r="HY8" i="5"/>
  <c r="HZ8" i="5"/>
  <c r="IA8" i="5"/>
  <c r="IB8" i="5"/>
  <c r="IC8" i="5"/>
  <c r="ID8" i="5"/>
  <c r="IE8" i="5"/>
  <c r="IF8" i="5"/>
  <c r="IG8" i="5"/>
  <c r="IH8" i="5"/>
  <c r="II8" i="5"/>
  <c r="IJ8" i="5"/>
  <c r="IK8" i="5"/>
  <c r="IL8" i="5"/>
  <c r="IM8" i="5"/>
  <c r="IN8" i="5"/>
  <c r="IO8" i="5"/>
  <c r="IP8" i="5"/>
  <c r="IQ8" i="5"/>
  <c r="IR8" i="5"/>
  <c r="IS8" i="5"/>
  <c r="IT8" i="5"/>
  <c r="IU8" i="5"/>
  <c r="IV8" i="5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L7" i="5"/>
  <c r="CM7" i="5"/>
  <c r="CN7" i="5"/>
  <c r="CO7" i="5"/>
  <c r="CP7" i="5"/>
  <c r="CQ7" i="5"/>
  <c r="CR7" i="5"/>
  <c r="CS7" i="5"/>
  <c r="CT7" i="5"/>
  <c r="CU7" i="5"/>
  <c r="CV7" i="5"/>
  <c r="CW7" i="5"/>
  <c r="CX7" i="5"/>
  <c r="CY7" i="5"/>
  <c r="CZ7" i="5"/>
  <c r="DA7" i="5"/>
  <c r="DB7" i="5"/>
  <c r="DC7" i="5"/>
  <c r="DD7" i="5"/>
  <c r="DE7" i="5"/>
  <c r="DF7" i="5"/>
  <c r="DG7" i="5"/>
  <c r="DH7" i="5"/>
  <c r="DI7" i="5"/>
  <c r="DJ7" i="5"/>
  <c r="DK7" i="5"/>
  <c r="DL7" i="5"/>
  <c r="DM7" i="5"/>
  <c r="DN7" i="5"/>
  <c r="DO7" i="5"/>
  <c r="DP7" i="5"/>
  <c r="DQ7" i="5"/>
  <c r="DR7" i="5"/>
  <c r="DS7" i="5"/>
  <c r="DT7" i="5"/>
  <c r="DU7" i="5"/>
  <c r="DV7" i="5"/>
  <c r="DW7" i="5"/>
  <c r="DX7" i="5"/>
  <c r="DY7" i="5"/>
  <c r="DZ7" i="5"/>
  <c r="EA7" i="5"/>
  <c r="EB7" i="5"/>
  <c r="EC7" i="5"/>
  <c r="ED7" i="5"/>
  <c r="EE7" i="5"/>
  <c r="EF7" i="5"/>
  <c r="EG7" i="5"/>
  <c r="EH7" i="5"/>
  <c r="EI7" i="5"/>
  <c r="EJ7" i="5"/>
  <c r="EK7" i="5"/>
  <c r="EL7" i="5"/>
  <c r="EM7" i="5"/>
  <c r="EN7" i="5"/>
  <c r="EO7" i="5"/>
  <c r="EP7" i="5"/>
  <c r="EQ7" i="5"/>
  <c r="ER7" i="5"/>
  <c r="ES7" i="5"/>
  <c r="ET7" i="5"/>
  <c r="EU7" i="5"/>
  <c r="EV7" i="5"/>
  <c r="EW7" i="5"/>
  <c r="EX7" i="5"/>
  <c r="EY7" i="5"/>
  <c r="EZ7" i="5"/>
  <c r="FA7" i="5"/>
  <c r="FB7" i="5"/>
  <c r="FC7" i="5"/>
  <c r="FD7" i="5"/>
  <c r="FE7" i="5"/>
  <c r="FF7" i="5"/>
  <c r="FG7" i="5"/>
  <c r="FH7" i="5"/>
  <c r="FI7" i="5"/>
  <c r="FJ7" i="5"/>
  <c r="FK7" i="5"/>
  <c r="FL7" i="5"/>
  <c r="FM7" i="5"/>
  <c r="FN7" i="5"/>
  <c r="FO7" i="5"/>
  <c r="FP7" i="5"/>
  <c r="FQ7" i="5"/>
  <c r="FR7" i="5"/>
  <c r="FS7" i="5"/>
  <c r="FT7" i="5"/>
  <c r="FU7" i="5"/>
  <c r="FV7" i="5"/>
  <c r="FW7" i="5"/>
  <c r="FX7" i="5"/>
  <c r="FY7" i="5"/>
  <c r="FZ7" i="5"/>
  <c r="GA7" i="5"/>
  <c r="GB7" i="5"/>
  <c r="GC7" i="5"/>
  <c r="GD7" i="5"/>
  <c r="GE7" i="5"/>
  <c r="GF7" i="5"/>
  <c r="GG7" i="5"/>
  <c r="GH7" i="5"/>
  <c r="GI7" i="5"/>
  <c r="GJ7" i="5"/>
  <c r="GK7" i="5"/>
  <c r="GL7" i="5"/>
  <c r="GM7" i="5"/>
  <c r="GN7" i="5"/>
  <c r="GO7" i="5"/>
  <c r="GP7" i="5"/>
  <c r="GQ7" i="5"/>
  <c r="GR7" i="5"/>
  <c r="GS7" i="5"/>
  <c r="GT7" i="5"/>
  <c r="GU7" i="5"/>
  <c r="GV7" i="5"/>
  <c r="GW7" i="5"/>
  <c r="GX7" i="5"/>
  <c r="GY7" i="5"/>
  <c r="GZ7" i="5"/>
  <c r="HA7" i="5"/>
  <c r="HB7" i="5"/>
  <c r="HC7" i="5"/>
  <c r="HD7" i="5"/>
  <c r="HE7" i="5"/>
  <c r="HF7" i="5"/>
  <c r="HG7" i="5"/>
  <c r="HH7" i="5"/>
  <c r="HI7" i="5"/>
  <c r="HJ7" i="5"/>
  <c r="HK7" i="5"/>
  <c r="HL7" i="5"/>
  <c r="HM7" i="5"/>
  <c r="HN7" i="5"/>
  <c r="HO7" i="5"/>
  <c r="HP7" i="5"/>
  <c r="HQ7" i="5"/>
  <c r="HR7" i="5"/>
  <c r="HS7" i="5"/>
  <c r="HT7" i="5"/>
  <c r="HU7" i="5"/>
  <c r="HV7" i="5"/>
  <c r="HW7" i="5"/>
  <c r="HX7" i="5"/>
  <c r="HY7" i="5"/>
  <c r="HZ7" i="5"/>
  <c r="IA7" i="5"/>
  <c r="IB7" i="5"/>
  <c r="IC7" i="5"/>
  <c r="ID7" i="5"/>
  <c r="IE7" i="5"/>
  <c r="IF7" i="5"/>
  <c r="IG7" i="5"/>
  <c r="IH7" i="5"/>
  <c r="II7" i="5"/>
  <c r="IJ7" i="5"/>
  <c r="IK7" i="5"/>
  <c r="IL7" i="5"/>
  <c r="IM7" i="5"/>
  <c r="IN7" i="5"/>
  <c r="IO7" i="5"/>
  <c r="IP7" i="5"/>
  <c r="IQ7" i="5"/>
  <c r="IR7" i="5"/>
  <c r="IS7" i="5"/>
  <c r="IT7" i="5"/>
  <c r="IU7" i="5"/>
  <c r="IV7" i="5"/>
  <c r="A6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CM6" i="5"/>
  <c r="CN6" i="5"/>
  <c r="CO6" i="5"/>
  <c r="CP6" i="5"/>
  <c r="CQ6" i="5"/>
  <c r="CR6" i="5"/>
  <c r="CS6" i="5"/>
  <c r="CT6" i="5"/>
  <c r="CU6" i="5"/>
  <c r="CV6" i="5"/>
  <c r="CW6" i="5"/>
  <c r="CX6" i="5"/>
  <c r="CY6" i="5"/>
  <c r="CZ6" i="5"/>
  <c r="DA6" i="5"/>
  <c r="DB6" i="5"/>
  <c r="DC6" i="5"/>
  <c r="DD6" i="5"/>
  <c r="DE6" i="5"/>
  <c r="DF6" i="5"/>
  <c r="DG6" i="5"/>
  <c r="DH6" i="5"/>
  <c r="DI6" i="5"/>
  <c r="DJ6" i="5"/>
  <c r="DK6" i="5"/>
  <c r="DL6" i="5"/>
  <c r="DM6" i="5"/>
  <c r="DN6" i="5"/>
  <c r="DO6" i="5"/>
  <c r="DP6" i="5"/>
  <c r="DQ6" i="5"/>
  <c r="DR6" i="5"/>
  <c r="DS6" i="5"/>
  <c r="DT6" i="5"/>
  <c r="DU6" i="5"/>
  <c r="DV6" i="5"/>
  <c r="DW6" i="5"/>
  <c r="DX6" i="5"/>
  <c r="DY6" i="5"/>
  <c r="DZ6" i="5"/>
  <c r="EA6" i="5"/>
  <c r="EB6" i="5"/>
  <c r="EC6" i="5"/>
  <c r="ED6" i="5"/>
  <c r="EE6" i="5"/>
  <c r="EF6" i="5"/>
  <c r="EG6" i="5"/>
  <c r="EH6" i="5"/>
  <c r="EI6" i="5"/>
  <c r="EJ6" i="5"/>
  <c r="EK6" i="5"/>
  <c r="EL6" i="5"/>
  <c r="EM6" i="5"/>
  <c r="EN6" i="5"/>
  <c r="EO6" i="5"/>
  <c r="EP6" i="5"/>
  <c r="EQ6" i="5"/>
  <c r="ER6" i="5"/>
  <c r="ES6" i="5"/>
  <c r="ET6" i="5"/>
  <c r="EU6" i="5"/>
  <c r="EV6" i="5"/>
  <c r="EW6" i="5"/>
  <c r="EX6" i="5"/>
  <c r="EY6" i="5"/>
  <c r="EZ6" i="5"/>
  <c r="FA6" i="5"/>
  <c r="FB6" i="5"/>
  <c r="FC6" i="5"/>
  <c r="FD6" i="5"/>
  <c r="FE6" i="5"/>
  <c r="FF6" i="5"/>
  <c r="FG6" i="5"/>
  <c r="FH6" i="5"/>
  <c r="FI6" i="5"/>
  <c r="FJ6" i="5"/>
  <c r="FK6" i="5"/>
  <c r="FL6" i="5"/>
  <c r="FM6" i="5"/>
  <c r="FN6" i="5"/>
  <c r="FO6" i="5"/>
  <c r="FP6" i="5"/>
  <c r="FQ6" i="5"/>
  <c r="FR6" i="5"/>
  <c r="FS6" i="5"/>
  <c r="FT6" i="5"/>
  <c r="FU6" i="5"/>
  <c r="FV6" i="5"/>
  <c r="FW6" i="5"/>
  <c r="FX6" i="5"/>
  <c r="FY6" i="5"/>
  <c r="FZ6" i="5"/>
  <c r="GA6" i="5"/>
  <c r="GB6" i="5"/>
  <c r="GC6" i="5"/>
  <c r="GD6" i="5"/>
  <c r="GE6" i="5"/>
  <c r="GF6" i="5"/>
  <c r="GG6" i="5"/>
  <c r="GH6" i="5"/>
  <c r="GI6" i="5"/>
  <c r="GJ6" i="5"/>
  <c r="GK6" i="5"/>
  <c r="GL6" i="5"/>
  <c r="GM6" i="5"/>
  <c r="GN6" i="5"/>
  <c r="GO6" i="5"/>
  <c r="GP6" i="5"/>
  <c r="GQ6" i="5"/>
  <c r="GR6" i="5"/>
  <c r="GS6" i="5"/>
  <c r="GT6" i="5"/>
  <c r="GU6" i="5"/>
  <c r="GV6" i="5"/>
  <c r="GW6" i="5"/>
  <c r="GX6" i="5"/>
  <c r="GY6" i="5"/>
  <c r="GZ6" i="5"/>
  <c r="HA6" i="5"/>
  <c r="HB6" i="5"/>
  <c r="HC6" i="5"/>
  <c r="HD6" i="5"/>
  <c r="HE6" i="5"/>
  <c r="HF6" i="5"/>
  <c r="HG6" i="5"/>
  <c r="HH6" i="5"/>
  <c r="HI6" i="5"/>
  <c r="HJ6" i="5"/>
  <c r="HK6" i="5"/>
  <c r="HL6" i="5"/>
  <c r="HM6" i="5"/>
  <c r="HN6" i="5"/>
  <c r="HO6" i="5"/>
  <c r="HP6" i="5"/>
  <c r="HQ6" i="5"/>
  <c r="HR6" i="5"/>
  <c r="HS6" i="5"/>
  <c r="HT6" i="5"/>
  <c r="HU6" i="5"/>
  <c r="HV6" i="5"/>
  <c r="HW6" i="5"/>
  <c r="HX6" i="5"/>
  <c r="HY6" i="5"/>
  <c r="HZ6" i="5"/>
  <c r="IA6" i="5"/>
  <c r="IB6" i="5"/>
  <c r="IC6" i="5"/>
  <c r="ID6" i="5"/>
  <c r="IE6" i="5"/>
  <c r="IF6" i="5"/>
  <c r="IG6" i="5"/>
  <c r="IH6" i="5"/>
  <c r="II6" i="5"/>
  <c r="IJ6" i="5"/>
  <c r="IK6" i="5"/>
  <c r="IL6" i="5"/>
  <c r="IM6" i="5"/>
  <c r="IN6" i="5"/>
  <c r="IO6" i="5"/>
  <c r="IP6" i="5"/>
  <c r="IQ6" i="5"/>
  <c r="IR6" i="5"/>
  <c r="IS6" i="5"/>
  <c r="IT6" i="5"/>
  <c r="IU6" i="5"/>
  <c r="IV6" i="5"/>
  <c r="A5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DG5" i="5"/>
  <c r="DH5" i="5"/>
  <c r="DI5" i="5"/>
  <c r="DJ5" i="5"/>
  <c r="DK5" i="5"/>
  <c r="DL5" i="5"/>
  <c r="DM5" i="5"/>
  <c r="DN5" i="5"/>
  <c r="DO5" i="5"/>
  <c r="DP5" i="5"/>
  <c r="DQ5" i="5"/>
  <c r="DR5" i="5"/>
  <c r="DS5" i="5"/>
  <c r="DT5" i="5"/>
  <c r="DU5" i="5"/>
  <c r="DV5" i="5"/>
  <c r="DW5" i="5"/>
  <c r="DX5" i="5"/>
  <c r="DY5" i="5"/>
  <c r="DZ5" i="5"/>
  <c r="EA5" i="5"/>
  <c r="EB5" i="5"/>
  <c r="EC5" i="5"/>
  <c r="ED5" i="5"/>
  <c r="EE5" i="5"/>
  <c r="EF5" i="5"/>
  <c r="EG5" i="5"/>
  <c r="EH5" i="5"/>
  <c r="EI5" i="5"/>
  <c r="EJ5" i="5"/>
  <c r="EK5" i="5"/>
  <c r="EL5" i="5"/>
  <c r="EM5" i="5"/>
  <c r="EN5" i="5"/>
  <c r="EO5" i="5"/>
  <c r="EP5" i="5"/>
  <c r="EQ5" i="5"/>
  <c r="ER5" i="5"/>
  <c r="ES5" i="5"/>
  <c r="ET5" i="5"/>
  <c r="EU5" i="5"/>
  <c r="EV5" i="5"/>
  <c r="EW5" i="5"/>
  <c r="EX5" i="5"/>
  <c r="EY5" i="5"/>
  <c r="EZ5" i="5"/>
  <c r="FA5" i="5"/>
  <c r="FB5" i="5"/>
  <c r="FC5" i="5"/>
  <c r="FD5" i="5"/>
  <c r="FE5" i="5"/>
  <c r="FF5" i="5"/>
  <c r="FG5" i="5"/>
  <c r="FH5" i="5"/>
  <c r="FI5" i="5"/>
  <c r="FJ5" i="5"/>
  <c r="FK5" i="5"/>
  <c r="FL5" i="5"/>
  <c r="FM5" i="5"/>
  <c r="FN5" i="5"/>
  <c r="FO5" i="5"/>
  <c r="FP5" i="5"/>
  <c r="FQ5" i="5"/>
  <c r="FR5" i="5"/>
  <c r="FS5" i="5"/>
  <c r="FT5" i="5"/>
  <c r="FU5" i="5"/>
  <c r="FV5" i="5"/>
  <c r="FW5" i="5"/>
  <c r="FX5" i="5"/>
  <c r="FY5" i="5"/>
  <c r="FZ5" i="5"/>
  <c r="GA5" i="5"/>
  <c r="GB5" i="5"/>
  <c r="GC5" i="5"/>
  <c r="GD5" i="5"/>
  <c r="GE5" i="5"/>
  <c r="GF5" i="5"/>
  <c r="GG5" i="5"/>
  <c r="GH5" i="5"/>
  <c r="GI5" i="5"/>
  <c r="GJ5" i="5"/>
  <c r="GK5" i="5"/>
  <c r="GL5" i="5"/>
  <c r="GM5" i="5"/>
  <c r="GN5" i="5"/>
  <c r="GO5" i="5"/>
  <c r="GP5" i="5"/>
  <c r="GQ5" i="5"/>
  <c r="GR5" i="5"/>
  <c r="GS5" i="5"/>
  <c r="GT5" i="5"/>
  <c r="GU5" i="5"/>
  <c r="GV5" i="5"/>
  <c r="GW5" i="5"/>
  <c r="GX5" i="5"/>
  <c r="GY5" i="5"/>
  <c r="GZ5" i="5"/>
  <c r="HA5" i="5"/>
  <c r="HB5" i="5"/>
  <c r="HC5" i="5"/>
  <c r="HD5" i="5"/>
  <c r="HE5" i="5"/>
  <c r="HF5" i="5"/>
  <c r="HG5" i="5"/>
  <c r="HH5" i="5"/>
  <c r="HI5" i="5"/>
  <c r="HJ5" i="5"/>
  <c r="HK5" i="5"/>
  <c r="HL5" i="5"/>
  <c r="HM5" i="5"/>
  <c r="HN5" i="5"/>
  <c r="HO5" i="5"/>
  <c r="HP5" i="5"/>
  <c r="HQ5" i="5"/>
  <c r="HR5" i="5"/>
  <c r="HS5" i="5"/>
  <c r="HT5" i="5"/>
  <c r="HU5" i="5"/>
  <c r="HV5" i="5"/>
  <c r="HW5" i="5"/>
  <c r="HX5" i="5"/>
  <c r="HY5" i="5"/>
  <c r="HZ5" i="5"/>
  <c r="IA5" i="5"/>
  <c r="IB5" i="5"/>
  <c r="IC5" i="5"/>
  <c r="ID5" i="5"/>
  <c r="IE5" i="5"/>
  <c r="IF5" i="5"/>
  <c r="IG5" i="5"/>
  <c r="IH5" i="5"/>
  <c r="II5" i="5"/>
  <c r="IJ5" i="5"/>
  <c r="IK5" i="5"/>
  <c r="IL5" i="5"/>
  <c r="IM5" i="5"/>
  <c r="IN5" i="5"/>
  <c r="IO5" i="5"/>
  <c r="IP5" i="5"/>
  <c r="IQ5" i="5"/>
  <c r="IR5" i="5"/>
  <c r="IS5" i="5"/>
  <c r="IT5" i="5"/>
  <c r="IU5" i="5"/>
  <c r="IV5" i="5"/>
  <c r="A4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Q4" i="5"/>
  <c r="CR4" i="5"/>
  <c r="CS4" i="5"/>
  <c r="CT4" i="5"/>
  <c r="CU4" i="5"/>
  <c r="CV4" i="5"/>
  <c r="CW4" i="5"/>
  <c r="CX4" i="5"/>
  <c r="CY4" i="5"/>
  <c r="CZ4" i="5"/>
  <c r="DA4" i="5"/>
  <c r="DB4" i="5"/>
  <c r="DC4" i="5"/>
  <c r="DD4" i="5"/>
  <c r="DE4" i="5"/>
  <c r="DF4" i="5"/>
  <c r="DG4" i="5"/>
  <c r="DH4" i="5"/>
  <c r="DI4" i="5"/>
  <c r="DJ4" i="5"/>
  <c r="DK4" i="5"/>
  <c r="DL4" i="5"/>
  <c r="DM4" i="5"/>
  <c r="DN4" i="5"/>
  <c r="DO4" i="5"/>
  <c r="DP4" i="5"/>
  <c r="DQ4" i="5"/>
  <c r="DR4" i="5"/>
  <c r="DS4" i="5"/>
  <c r="DT4" i="5"/>
  <c r="DU4" i="5"/>
  <c r="DV4" i="5"/>
  <c r="DW4" i="5"/>
  <c r="DX4" i="5"/>
  <c r="DY4" i="5"/>
  <c r="DZ4" i="5"/>
  <c r="EA4" i="5"/>
  <c r="EB4" i="5"/>
  <c r="EC4" i="5"/>
  <c r="ED4" i="5"/>
  <c r="EE4" i="5"/>
  <c r="EF4" i="5"/>
  <c r="EG4" i="5"/>
  <c r="EH4" i="5"/>
  <c r="EI4" i="5"/>
  <c r="EJ4" i="5"/>
  <c r="EK4" i="5"/>
  <c r="EL4" i="5"/>
  <c r="EM4" i="5"/>
  <c r="EN4" i="5"/>
  <c r="EO4" i="5"/>
  <c r="EP4" i="5"/>
  <c r="EQ4" i="5"/>
  <c r="ER4" i="5"/>
  <c r="ES4" i="5"/>
  <c r="ET4" i="5"/>
  <c r="EU4" i="5"/>
  <c r="EV4" i="5"/>
  <c r="EW4" i="5"/>
  <c r="EX4" i="5"/>
  <c r="EY4" i="5"/>
  <c r="EZ4" i="5"/>
  <c r="FA4" i="5"/>
  <c r="FB4" i="5"/>
  <c r="FC4" i="5"/>
  <c r="FD4" i="5"/>
  <c r="FE4" i="5"/>
  <c r="FF4" i="5"/>
  <c r="FG4" i="5"/>
  <c r="FH4" i="5"/>
  <c r="FI4" i="5"/>
  <c r="FJ4" i="5"/>
  <c r="FK4" i="5"/>
  <c r="FL4" i="5"/>
  <c r="FM4" i="5"/>
  <c r="FN4" i="5"/>
  <c r="FO4" i="5"/>
  <c r="FP4" i="5"/>
  <c r="FQ4" i="5"/>
  <c r="FR4" i="5"/>
  <c r="FS4" i="5"/>
  <c r="FT4" i="5"/>
  <c r="FU4" i="5"/>
  <c r="FV4" i="5"/>
  <c r="FW4" i="5"/>
  <c r="FX4" i="5"/>
  <c r="FY4" i="5"/>
  <c r="FZ4" i="5"/>
  <c r="GA4" i="5"/>
  <c r="GB4" i="5"/>
  <c r="GC4" i="5"/>
  <c r="GD4" i="5"/>
  <c r="GE4" i="5"/>
  <c r="GF4" i="5"/>
  <c r="GG4" i="5"/>
  <c r="GH4" i="5"/>
  <c r="GI4" i="5"/>
  <c r="GJ4" i="5"/>
  <c r="GK4" i="5"/>
  <c r="GL4" i="5"/>
  <c r="GM4" i="5"/>
  <c r="GN4" i="5"/>
  <c r="GO4" i="5"/>
  <c r="GP4" i="5"/>
  <c r="GQ4" i="5"/>
  <c r="GR4" i="5"/>
  <c r="GS4" i="5"/>
  <c r="GT4" i="5"/>
  <c r="GU4" i="5"/>
  <c r="GV4" i="5"/>
  <c r="GW4" i="5"/>
  <c r="GX4" i="5"/>
  <c r="GY4" i="5"/>
  <c r="GZ4" i="5"/>
  <c r="HA4" i="5"/>
  <c r="HB4" i="5"/>
  <c r="HC4" i="5"/>
  <c r="HD4" i="5"/>
  <c r="HE4" i="5"/>
  <c r="HF4" i="5"/>
  <c r="HG4" i="5"/>
  <c r="HH4" i="5"/>
  <c r="HI4" i="5"/>
  <c r="HJ4" i="5"/>
  <c r="HK4" i="5"/>
  <c r="HL4" i="5"/>
  <c r="HM4" i="5"/>
  <c r="HN4" i="5"/>
  <c r="HO4" i="5"/>
  <c r="HP4" i="5"/>
  <c r="HQ4" i="5"/>
  <c r="HR4" i="5"/>
  <c r="HS4" i="5"/>
  <c r="HT4" i="5"/>
  <c r="HU4" i="5"/>
  <c r="HV4" i="5"/>
  <c r="HW4" i="5"/>
  <c r="HX4" i="5"/>
  <c r="HY4" i="5"/>
  <c r="HZ4" i="5"/>
  <c r="IA4" i="5"/>
  <c r="IB4" i="5"/>
  <c r="IC4" i="5"/>
  <c r="ID4" i="5"/>
  <c r="IE4" i="5"/>
  <c r="IF4" i="5"/>
  <c r="IG4" i="5"/>
  <c r="IH4" i="5"/>
  <c r="II4" i="5"/>
  <c r="IJ4" i="5"/>
  <c r="IK4" i="5"/>
  <c r="IL4" i="5"/>
  <c r="IM4" i="5"/>
  <c r="IN4" i="5"/>
  <c r="IO4" i="5"/>
  <c r="IP4" i="5"/>
  <c r="IQ4" i="5"/>
  <c r="IR4" i="5"/>
  <c r="IS4" i="5"/>
  <c r="IT4" i="5"/>
  <c r="IU4" i="5"/>
  <c r="IV4" i="5"/>
  <c r="A3" i="5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BX3" i="5"/>
  <c r="BY3" i="5"/>
  <c r="BZ3" i="5"/>
  <c r="CA3" i="5"/>
  <c r="CB3" i="5"/>
  <c r="CC3" i="5"/>
  <c r="CD3" i="5"/>
  <c r="CE3" i="5"/>
  <c r="CF3" i="5"/>
  <c r="CG3" i="5"/>
  <c r="CH3" i="5"/>
  <c r="CI3" i="5"/>
  <c r="CJ3" i="5"/>
  <c r="CK3" i="5"/>
  <c r="CL3" i="5"/>
  <c r="CM3" i="5"/>
  <c r="CN3" i="5"/>
  <c r="CO3" i="5"/>
  <c r="CP3" i="5"/>
  <c r="CQ3" i="5"/>
  <c r="CR3" i="5"/>
  <c r="CS3" i="5"/>
  <c r="CT3" i="5"/>
  <c r="CU3" i="5"/>
  <c r="CV3" i="5"/>
  <c r="CW3" i="5"/>
  <c r="CX3" i="5"/>
  <c r="CY3" i="5"/>
  <c r="CZ3" i="5"/>
  <c r="DA3" i="5"/>
  <c r="DB3" i="5"/>
  <c r="DC3" i="5"/>
  <c r="DD3" i="5"/>
  <c r="DE3" i="5"/>
  <c r="DF3" i="5"/>
  <c r="DG3" i="5"/>
  <c r="DH3" i="5"/>
  <c r="DI3" i="5"/>
  <c r="DJ3" i="5"/>
  <c r="DK3" i="5"/>
  <c r="DL3" i="5"/>
  <c r="DM3" i="5"/>
  <c r="DN3" i="5"/>
  <c r="DO3" i="5"/>
  <c r="DP3" i="5"/>
  <c r="DQ3" i="5"/>
  <c r="DR3" i="5"/>
  <c r="DS3" i="5"/>
  <c r="DT3" i="5"/>
  <c r="DU3" i="5"/>
  <c r="DV3" i="5"/>
  <c r="DW3" i="5"/>
  <c r="DX3" i="5"/>
  <c r="DY3" i="5"/>
  <c r="DZ3" i="5"/>
  <c r="EA3" i="5"/>
  <c r="EB3" i="5"/>
  <c r="EC3" i="5"/>
  <c r="ED3" i="5"/>
  <c r="EE3" i="5"/>
  <c r="EF3" i="5"/>
  <c r="EG3" i="5"/>
  <c r="EH3" i="5"/>
  <c r="EI3" i="5"/>
  <c r="EJ3" i="5"/>
  <c r="EK3" i="5"/>
  <c r="EL3" i="5"/>
  <c r="EM3" i="5"/>
  <c r="EN3" i="5"/>
  <c r="EO3" i="5"/>
  <c r="EP3" i="5"/>
  <c r="EQ3" i="5"/>
  <c r="ER3" i="5"/>
  <c r="ES3" i="5"/>
  <c r="ET3" i="5"/>
  <c r="EU3" i="5"/>
  <c r="EV3" i="5"/>
  <c r="EW3" i="5"/>
  <c r="EX3" i="5"/>
  <c r="EY3" i="5"/>
  <c r="EZ3" i="5"/>
  <c r="FA3" i="5"/>
  <c r="FB3" i="5"/>
  <c r="FC3" i="5"/>
  <c r="FD3" i="5"/>
  <c r="FE3" i="5"/>
  <c r="FF3" i="5"/>
  <c r="FG3" i="5"/>
  <c r="FH3" i="5"/>
  <c r="FI3" i="5"/>
  <c r="FJ3" i="5"/>
  <c r="FK3" i="5"/>
  <c r="FL3" i="5"/>
  <c r="FM3" i="5"/>
  <c r="FN3" i="5"/>
  <c r="FO3" i="5"/>
  <c r="FP3" i="5"/>
  <c r="FQ3" i="5"/>
  <c r="FR3" i="5"/>
  <c r="FS3" i="5"/>
  <c r="FT3" i="5"/>
  <c r="FU3" i="5"/>
  <c r="FV3" i="5"/>
  <c r="FW3" i="5"/>
  <c r="FX3" i="5"/>
  <c r="FY3" i="5"/>
  <c r="FZ3" i="5"/>
  <c r="GA3" i="5"/>
  <c r="GB3" i="5"/>
  <c r="GC3" i="5"/>
  <c r="GD3" i="5"/>
  <c r="GE3" i="5"/>
  <c r="GF3" i="5"/>
  <c r="GG3" i="5"/>
  <c r="GH3" i="5"/>
  <c r="GI3" i="5"/>
  <c r="GJ3" i="5"/>
  <c r="GK3" i="5"/>
  <c r="GL3" i="5"/>
  <c r="GM3" i="5"/>
  <c r="GN3" i="5"/>
  <c r="GO3" i="5"/>
  <c r="GP3" i="5"/>
  <c r="GQ3" i="5"/>
  <c r="GR3" i="5"/>
  <c r="GS3" i="5"/>
  <c r="GT3" i="5"/>
  <c r="GU3" i="5"/>
  <c r="GV3" i="5"/>
  <c r="GW3" i="5"/>
  <c r="GX3" i="5"/>
  <c r="GY3" i="5"/>
  <c r="GZ3" i="5"/>
  <c r="HA3" i="5"/>
  <c r="HB3" i="5"/>
  <c r="HC3" i="5"/>
  <c r="HD3" i="5"/>
  <c r="HE3" i="5"/>
  <c r="HF3" i="5"/>
  <c r="HG3" i="5"/>
  <c r="HH3" i="5"/>
  <c r="HI3" i="5"/>
  <c r="HJ3" i="5"/>
  <c r="HK3" i="5"/>
  <c r="HL3" i="5"/>
  <c r="HM3" i="5"/>
  <c r="HN3" i="5"/>
  <c r="HO3" i="5"/>
  <c r="HP3" i="5"/>
  <c r="HQ3" i="5"/>
  <c r="HR3" i="5"/>
  <c r="HS3" i="5"/>
  <c r="HT3" i="5"/>
  <c r="HU3" i="5"/>
  <c r="HV3" i="5"/>
  <c r="HW3" i="5"/>
  <c r="HX3" i="5"/>
  <c r="HY3" i="5"/>
  <c r="HZ3" i="5"/>
  <c r="IA3" i="5"/>
  <c r="IB3" i="5"/>
  <c r="IC3" i="5"/>
  <c r="ID3" i="5"/>
  <c r="IE3" i="5"/>
  <c r="IF3" i="5"/>
  <c r="IG3" i="5"/>
  <c r="IH3" i="5"/>
  <c r="II3" i="5"/>
  <c r="IJ3" i="5"/>
  <c r="IK3" i="5"/>
  <c r="IL3" i="5"/>
  <c r="IM3" i="5"/>
  <c r="IN3" i="5"/>
  <c r="IO3" i="5"/>
  <c r="IP3" i="5"/>
  <c r="IQ3" i="5"/>
  <c r="IR3" i="5"/>
  <c r="IS3" i="5"/>
  <c r="IT3" i="5"/>
  <c r="IU3" i="5"/>
  <c r="IV3" i="5"/>
  <c r="A2" i="5"/>
  <c r="B2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BG2" i="5"/>
  <c r="BH2" i="5"/>
  <c r="BI2" i="5"/>
  <c r="BJ2" i="5"/>
  <c r="BK2" i="5"/>
  <c r="BL2" i="5"/>
  <c r="BM2" i="5"/>
  <c r="BN2" i="5"/>
  <c r="BO2" i="5"/>
  <c r="BP2" i="5"/>
  <c r="BQ2" i="5"/>
  <c r="BR2" i="5"/>
  <c r="BS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DL2" i="5"/>
  <c r="DM2" i="5"/>
  <c r="DN2" i="5"/>
  <c r="DO2" i="5"/>
  <c r="DP2" i="5"/>
  <c r="DQ2" i="5"/>
  <c r="DR2" i="5"/>
  <c r="DS2" i="5"/>
  <c r="DT2" i="5"/>
  <c r="DU2" i="5"/>
  <c r="DV2" i="5"/>
  <c r="DW2" i="5"/>
  <c r="DX2" i="5"/>
  <c r="DY2" i="5"/>
  <c r="DZ2" i="5"/>
  <c r="EA2" i="5"/>
  <c r="EB2" i="5"/>
  <c r="EC2" i="5"/>
  <c r="ED2" i="5"/>
  <c r="EE2" i="5"/>
  <c r="EF2" i="5"/>
  <c r="EG2" i="5"/>
  <c r="EH2" i="5"/>
  <c r="EI2" i="5"/>
  <c r="EJ2" i="5"/>
  <c r="EK2" i="5"/>
  <c r="EL2" i="5"/>
  <c r="EM2" i="5"/>
  <c r="EN2" i="5"/>
  <c r="EO2" i="5"/>
  <c r="EP2" i="5"/>
  <c r="EQ2" i="5"/>
  <c r="ER2" i="5"/>
  <c r="ES2" i="5"/>
  <c r="ET2" i="5"/>
  <c r="EU2" i="5"/>
  <c r="EV2" i="5"/>
  <c r="EW2" i="5"/>
  <c r="EX2" i="5"/>
  <c r="EY2" i="5"/>
  <c r="EZ2" i="5"/>
  <c r="FA2" i="5"/>
  <c r="FB2" i="5"/>
  <c r="FC2" i="5"/>
  <c r="FD2" i="5"/>
  <c r="FE2" i="5"/>
  <c r="FF2" i="5"/>
  <c r="FG2" i="5"/>
  <c r="FH2" i="5"/>
  <c r="FI2" i="5"/>
  <c r="FJ2" i="5"/>
  <c r="FK2" i="5"/>
  <c r="FL2" i="5"/>
  <c r="FM2" i="5"/>
  <c r="FN2" i="5"/>
  <c r="FO2" i="5"/>
  <c r="FP2" i="5"/>
  <c r="FQ2" i="5"/>
  <c r="FR2" i="5"/>
  <c r="FS2" i="5"/>
  <c r="FT2" i="5"/>
  <c r="FU2" i="5"/>
  <c r="FV2" i="5"/>
  <c r="FW2" i="5"/>
  <c r="FX2" i="5"/>
  <c r="FY2" i="5"/>
  <c r="FZ2" i="5"/>
  <c r="GA2" i="5"/>
  <c r="GB2" i="5"/>
  <c r="GC2" i="5"/>
  <c r="GD2" i="5"/>
  <c r="GE2" i="5"/>
  <c r="GF2" i="5"/>
  <c r="GG2" i="5"/>
  <c r="GH2" i="5"/>
  <c r="GI2" i="5"/>
  <c r="GJ2" i="5"/>
  <c r="GK2" i="5"/>
  <c r="GL2" i="5"/>
  <c r="GM2" i="5"/>
  <c r="GN2" i="5"/>
  <c r="GO2" i="5"/>
  <c r="GP2" i="5"/>
  <c r="GQ2" i="5"/>
  <c r="GR2" i="5"/>
  <c r="GS2" i="5"/>
  <c r="GT2" i="5"/>
  <c r="GU2" i="5"/>
  <c r="GV2" i="5"/>
  <c r="GW2" i="5"/>
  <c r="GX2" i="5"/>
  <c r="GY2" i="5"/>
  <c r="GZ2" i="5"/>
  <c r="HA2" i="5"/>
  <c r="HB2" i="5"/>
  <c r="HC2" i="5"/>
  <c r="HD2" i="5"/>
  <c r="HE2" i="5"/>
  <c r="HF2" i="5"/>
  <c r="HG2" i="5"/>
  <c r="HH2" i="5"/>
  <c r="HI2" i="5"/>
  <c r="HJ2" i="5"/>
  <c r="HK2" i="5"/>
  <c r="HL2" i="5"/>
  <c r="HM2" i="5"/>
  <c r="HN2" i="5"/>
  <c r="HO2" i="5"/>
  <c r="HP2" i="5"/>
  <c r="HQ2" i="5"/>
  <c r="HR2" i="5"/>
  <c r="HS2" i="5"/>
  <c r="HT2" i="5"/>
  <c r="HU2" i="5"/>
  <c r="HV2" i="5"/>
  <c r="HW2" i="5"/>
  <c r="HX2" i="5"/>
  <c r="HY2" i="5"/>
  <c r="HZ2" i="5"/>
  <c r="IA2" i="5"/>
  <c r="IB2" i="5"/>
  <c r="IC2" i="5"/>
  <c r="ID2" i="5"/>
  <c r="IE2" i="5"/>
  <c r="IF2" i="5"/>
  <c r="IG2" i="5"/>
  <c r="IH2" i="5"/>
  <c r="II2" i="5"/>
  <c r="IJ2" i="5"/>
  <c r="IK2" i="5"/>
  <c r="IL2" i="5"/>
  <c r="IM2" i="5"/>
  <c r="IN2" i="5"/>
  <c r="IO2" i="5"/>
  <c r="IP2" i="5"/>
  <c r="IQ2" i="5"/>
  <c r="IR2" i="5"/>
  <c r="IS2" i="5"/>
  <c r="IT2" i="5"/>
  <c r="IU2" i="5"/>
  <c r="IV2" i="5"/>
  <c r="A1" i="5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BH1" i="5"/>
  <c r="BI1" i="5"/>
  <c r="BJ1" i="5"/>
  <c r="BK1" i="5"/>
  <c r="BL1" i="5"/>
  <c r="BM1" i="5"/>
  <c r="BN1" i="5"/>
  <c r="BO1" i="5"/>
  <c r="BP1" i="5"/>
  <c r="BQ1" i="5"/>
  <c r="BR1" i="5"/>
  <c r="BS1" i="5"/>
  <c r="BT1" i="5"/>
  <c r="BU1" i="5"/>
  <c r="BV1" i="5"/>
  <c r="BW1" i="5"/>
  <c r="BX1" i="5"/>
  <c r="BY1" i="5"/>
  <c r="BZ1" i="5"/>
  <c r="CA1" i="5"/>
  <c r="CB1" i="5"/>
  <c r="CC1" i="5"/>
  <c r="CD1" i="5"/>
  <c r="CE1" i="5"/>
  <c r="CF1" i="5"/>
  <c r="CG1" i="5"/>
  <c r="CH1" i="5"/>
  <c r="CI1" i="5"/>
  <c r="CJ1" i="5"/>
  <c r="CK1" i="5"/>
  <c r="CL1" i="5"/>
  <c r="CM1" i="5"/>
  <c r="CN1" i="5"/>
  <c r="CO1" i="5"/>
  <c r="CP1" i="5"/>
  <c r="CQ1" i="5"/>
  <c r="CR1" i="5"/>
  <c r="CS1" i="5"/>
  <c r="CT1" i="5"/>
  <c r="CU1" i="5"/>
  <c r="CV1" i="5"/>
  <c r="CW1" i="5"/>
  <c r="CX1" i="5"/>
  <c r="CY1" i="5"/>
  <c r="CZ1" i="5"/>
  <c r="DA1" i="5"/>
  <c r="DB1" i="5"/>
  <c r="DC1" i="5"/>
  <c r="DD1" i="5"/>
  <c r="DE1" i="5"/>
  <c r="DF1" i="5"/>
  <c r="DG1" i="5"/>
  <c r="DH1" i="5"/>
  <c r="DI1" i="5"/>
  <c r="DJ1" i="5"/>
  <c r="DK1" i="5"/>
  <c r="DL1" i="5"/>
  <c r="DM1" i="5"/>
  <c r="DN1" i="5"/>
  <c r="DO1" i="5"/>
  <c r="DP1" i="5"/>
  <c r="DQ1" i="5"/>
  <c r="DR1" i="5"/>
  <c r="DS1" i="5"/>
  <c r="DT1" i="5"/>
  <c r="DU1" i="5"/>
  <c r="DV1" i="5"/>
  <c r="DW1" i="5"/>
  <c r="DX1" i="5"/>
  <c r="DY1" i="5"/>
  <c r="DZ1" i="5"/>
  <c r="EA1" i="5"/>
  <c r="EB1" i="5"/>
  <c r="EC1" i="5"/>
  <c r="ED1" i="5"/>
  <c r="EE1" i="5"/>
  <c r="EF1" i="5"/>
  <c r="EG1" i="5"/>
  <c r="EH1" i="5"/>
  <c r="EI1" i="5"/>
  <c r="EJ1" i="5"/>
  <c r="EK1" i="5"/>
  <c r="EL1" i="5"/>
  <c r="EM1" i="5"/>
  <c r="EN1" i="5"/>
  <c r="EO1" i="5"/>
  <c r="EP1" i="5"/>
  <c r="EQ1" i="5"/>
  <c r="ER1" i="5"/>
  <c r="ES1" i="5"/>
  <c r="ET1" i="5"/>
  <c r="EU1" i="5"/>
  <c r="EV1" i="5"/>
  <c r="EW1" i="5"/>
  <c r="EX1" i="5"/>
  <c r="EY1" i="5"/>
  <c r="EZ1" i="5"/>
  <c r="FA1" i="5"/>
  <c r="FB1" i="5"/>
  <c r="FC1" i="5"/>
  <c r="FD1" i="5"/>
  <c r="FE1" i="5"/>
  <c r="FF1" i="5"/>
  <c r="FG1" i="5"/>
  <c r="FH1" i="5"/>
  <c r="FI1" i="5"/>
  <c r="FJ1" i="5"/>
  <c r="FK1" i="5"/>
  <c r="FL1" i="5"/>
  <c r="FM1" i="5"/>
  <c r="FN1" i="5"/>
  <c r="FO1" i="5"/>
  <c r="FP1" i="5"/>
  <c r="FQ1" i="5"/>
  <c r="FR1" i="5"/>
  <c r="FS1" i="5"/>
  <c r="FT1" i="5"/>
  <c r="FU1" i="5"/>
  <c r="FV1" i="5"/>
  <c r="FW1" i="5"/>
  <c r="FX1" i="5"/>
  <c r="FY1" i="5"/>
  <c r="FZ1" i="5"/>
  <c r="GA1" i="5"/>
  <c r="GB1" i="5"/>
  <c r="GC1" i="5"/>
  <c r="GD1" i="5"/>
  <c r="GE1" i="5"/>
  <c r="GF1" i="5"/>
  <c r="GG1" i="5"/>
  <c r="GH1" i="5"/>
  <c r="GI1" i="5"/>
  <c r="GJ1" i="5"/>
  <c r="GK1" i="5"/>
  <c r="GL1" i="5"/>
  <c r="GM1" i="5"/>
  <c r="GN1" i="5"/>
  <c r="GO1" i="5"/>
  <c r="GP1" i="5"/>
  <c r="GQ1" i="5"/>
  <c r="GR1" i="5"/>
  <c r="GS1" i="5"/>
  <c r="GT1" i="5"/>
  <c r="GU1" i="5"/>
  <c r="GV1" i="5"/>
  <c r="GW1" i="5"/>
  <c r="GX1" i="5"/>
  <c r="GY1" i="5"/>
  <c r="GZ1" i="5"/>
  <c r="HA1" i="5"/>
  <c r="HB1" i="5"/>
  <c r="HC1" i="5"/>
  <c r="HD1" i="5"/>
  <c r="HE1" i="5"/>
  <c r="HF1" i="5"/>
  <c r="HG1" i="5"/>
  <c r="HH1" i="5"/>
  <c r="HI1" i="5"/>
  <c r="HJ1" i="5"/>
  <c r="HK1" i="5"/>
  <c r="HL1" i="5"/>
  <c r="HM1" i="5"/>
  <c r="HN1" i="5"/>
  <c r="HO1" i="5"/>
  <c r="HP1" i="5"/>
  <c r="HQ1" i="5"/>
  <c r="HR1" i="5"/>
  <c r="HS1" i="5"/>
  <c r="HT1" i="5"/>
  <c r="HU1" i="5"/>
  <c r="HV1" i="5"/>
  <c r="HW1" i="5"/>
  <c r="HX1" i="5"/>
  <c r="HY1" i="5"/>
  <c r="HZ1" i="5"/>
  <c r="IA1" i="5"/>
  <c r="IB1" i="5"/>
  <c r="IC1" i="5"/>
  <c r="ID1" i="5"/>
  <c r="IE1" i="5"/>
  <c r="IF1" i="5"/>
  <c r="IG1" i="5"/>
  <c r="IH1" i="5"/>
  <c r="II1" i="5"/>
  <c r="IJ1" i="5"/>
  <c r="IK1" i="5"/>
  <c r="IL1" i="5"/>
  <c r="IM1" i="5"/>
  <c r="IN1" i="5"/>
  <c r="IO1" i="5"/>
  <c r="IP1" i="5"/>
  <c r="IQ1" i="5"/>
  <c r="IR1" i="5"/>
  <c r="IS1" i="5"/>
  <c r="IT1" i="5"/>
  <c r="IU1" i="5"/>
  <c r="IV1" i="5"/>
  <c r="U23" i="5"/>
  <c r="BM14" i="8"/>
  <c r="BI25" i="8" l="1"/>
  <c r="AG25" i="8"/>
  <c r="AG32" i="8"/>
  <c r="BM34" i="8"/>
  <c r="BM24" i="8"/>
  <c r="BM29" i="8"/>
  <c r="BM30" i="8"/>
  <c r="BM27" i="8"/>
  <c r="AG22" i="8"/>
  <c r="AK38" i="8"/>
  <c r="BI38" i="8" s="1"/>
  <c r="BI32" i="8"/>
  <c r="BM19" i="8"/>
  <c r="BI22" i="8"/>
  <c r="AG38" i="8"/>
  <c r="BM25" i="8"/>
  <c r="BM15" i="8"/>
  <c r="BM21" i="8"/>
  <c r="BM23" i="8"/>
  <c r="BM31" i="8"/>
  <c r="BM32" i="8"/>
  <c r="BM16" i="8"/>
  <c r="BM13" i="8"/>
  <c r="BM38" i="8" l="1"/>
  <c r="AG33" i="8"/>
  <c r="BE33" i="8" l="1"/>
  <c r="AK33" i="8"/>
  <c r="AO33" i="8"/>
  <c r="BA33" i="8"/>
  <c r="AW33" i="8"/>
  <c r="AS33" i="8"/>
  <c r="BA26" i="8"/>
  <c r="BA39" i="8" s="1"/>
  <c r="AO26" i="8"/>
  <c r="AO39" i="8" s="1"/>
  <c r="AK26" i="8"/>
  <c r="AW26" i="8"/>
  <c r="AW39" i="8" s="1"/>
  <c r="BE26" i="8"/>
  <c r="BE39" i="8" s="1"/>
  <c r="AS26" i="8"/>
  <c r="AS39" i="8" s="1"/>
  <c r="AC33" i="8"/>
  <c r="M33" i="8"/>
  <c r="I33" i="8"/>
  <c r="AC26" i="8"/>
  <c r="AC39" i="8" s="1"/>
  <c r="Q33" i="8"/>
  <c r="I26" i="8"/>
  <c r="I39" i="8" s="1"/>
  <c r="Y33" i="8"/>
  <c r="M26" i="8"/>
  <c r="M39" i="8" s="1"/>
  <c r="Y26" i="8"/>
  <c r="Y39" i="8" s="1"/>
  <c r="U33" i="8"/>
  <c r="Q26" i="8"/>
  <c r="Q39" i="8" s="1"/>
  <c r="U26" i="8"/>
  <c r="U39" i="8" s="1"/>
  <c r="BI33" i="8" l="1"/>
  <c r="AK39" i="8"/>
  <c r="BI39" i="8" s="1"/>
  <c r="BI26" i="8"/>
  <c r="BM26" i="8" s="1"/>
  <c r="AG39" i="8"/>
  <c r="BM22" i="8"/>
  <c r="BM33" i="8"/>
  <c r="BM39" i="8" l="1"/>
</calcChain>
</file>

<file path=xl/sharedStrings.xml><?xml version="1.0" encoding="utf-8"?>
<sst xmlns="http://schemas.openxmlformats.org/spreadsheetml/2006/main" count="47" uniqueCount="46">
  <si>
    <t>生年月日</t>
    <rPh sb="0" eb="2">
      <t>セイネン</t>
    </rPh>
    <rPh sb="2" eb="4">
      <t>ガッピ</t>
    </rPh>
    <phoneticPr fontId="2"/>
  </si>
  <si>
    <t>雇入年月日</t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</si>
  <si>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</si>
  <si>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</si>
  <si>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</si>
  <si>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賃金計算期間</t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</si>
  <si>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</si>
  <si>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</si>
  <si>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</si>
  <si>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</si>
  <si>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</si>
  <si>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</si>
  <si>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</si>
  <si>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</si>
  <si>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</si>
  <si>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</si>
  <si>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</si>
  <si>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</si>
  <si>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2"/>
  </si>
  <si>
    <t>労働日数</t>
    <rPh sb="0" eb="2">
      <t>ロウドウ</t>
    </rPh>
    <rPh sb="2" eb="4">
      <t>ニッスウ</t>
    </rPh>
    <phoneticPr fontId="2"/>
  </si>
  <si>
    <t>労働時間数</t>
  </si>
  <si>
    <t>時間外労働</t>
  </si>
  <si>
    <t>休日労働</t>
  </si>
  <si>
    <t>深夜労働</t>
  </si>
  <si>
    <t>基本給</t>
    <rPh sb="0" eb="3">
      <t>キホンキュウ</t>
    </rPh>
    <phoneticPr fontId="2"/>
  </si>
  <si>
    <t>時間外労働手当</t>
    <rPh sb="3" eb="5">
      <t>ロウドウ</t>
    </rPh>
    <phoneticPr fontId="2"/>
  </si>
  <si>
    <t>休日労働手当</t>
    <phoneticPr fontId="2"/>
  </si>
  <si>
    <t>深夜労働手当</t>
    <rPh sb="0" eb="2">
      <t>シンヤ</t>
    </rPh>
    <phoneticPr fontId="2"/>
  </si>
  <si>
    <t>通勤手当(非課税)</t>
    <phoneticPr fontId="2"/>
  </si>
  <si>
    <t>課税合計</t>
    <rPh sb="0" eb="2">
      <t>カゼイ</t>
    </rPh>
    <rPh sb="2" eb="4">
      <t>ゴウケイ</t>
    </rPh>
    <phoneticPr fontId="2"/>
  </si>
  <si>
    <t>非課税合計</t>
    <rPh sb="0" eb="3">
      <t>ヒカゼイ</t>
    </rPh>
    <rPh sb="3" eb="5">
      <t>ゴウケイ</t>
    </rPh>
    <phoneticPr fontId="2"/>
  </si>
  <si>
    <t>健康保険料</t>
    <rPh sb="4" eb="5">
      <t>リョウ</t>
    </rPh>
    <phoneticPr fontId="2"/>
  </si>
  <si>
    <t>介護保険料</t>
    <rPh sb="4" eb="5">
      <t>リョウ</t>
    </rPh>
    <phoneticPr fontId="2"/>
  </si>
  <si>
    <t>厚生年金保険料</t>
    <rPh sb="4" eb="7">
      <t>ホケンリョウ</t>
    </rPh>
    <phoneticPr fontId="2"/>
  </si>
  <si>
    <t>社会保険料合計</t>
    <rPh sb="0" eb="2">
      <t>シャカイ</t>
    </rPh>
    <rPh sb="2" eb="5">
      <t>ホケンリョウ</t>
    </rPh>
    <rPh sb="5" eb="7">
      <t>ゴウケイ</t>
    </rPh>
    <phoneticPr fontId="2"/>
  </si>
  <si>
    <t>課税対象額</t>
    <rPh sb="0" eb="2">
      <t>カゼイ</t>
    </rPh>
    <rPh sb="2" eb="5">
      <t>タイショウガク</t>
    </rPh>
    <phoneticPr fontId="2"/>
  </si>
  <si>
    <t>所得税</t>
    <rPh sb="0" eb="3">
      <t>ショトクゼイ</t>
    </rPh>
    <phoneticPr fontId="2"/>
  </si>
  <si>
    <t>住民税</t>
    <rPh sb="0" eb="3">
      <t>ジュウミンゼイ</t>
    </rPh>
    <phoneticPr fontId="2"/>
  </si>
  <si>
    <t>差引支給金額</t>
    <rPh sb="0" eb="2">
      <t>サシヒキ</t>
    </rPh>
    <rPh sb="2" eb="4">
      <t>シキュウ</t>
    </rPh>
    <rPh sb="4" eb="6">
      <t>キンガク</t>
    </rPh>
    <phoneticPr fontId="2"/>
  </si>
  <si>
    <t>控除額合計</t>
    <rPh sb="0" eb="3">
      <t>コウジョガク</t>
    </rPh>
    <rPh sb="3" eb="5">
      <t>ゴウケイ</t>
    </rPh>
    <phoneticPr fontId="2"/>
  </si>
  <si>
    <t>AAAAAH759B4=</t>
  </si>
  <si>
    <t>小計</t>
    <rPh sb="0" eb="2">
      <t>ショウケイ</t>
    </rPh>
    <phoneticPr fontId="2"/>
  </si>
  <si>
    <t>控除額</t>
    <rPh sb="0" eb="3">
      <t>コウジョガク</t>
    </rPh>
    <phoneticPr fontId="2"/>
  </si>
  <si>
    <t>雇用保険料</t>
    <rPh sb="0" eb="2">
      <t>コヨウ</t>
    </rPh>
    <rPh sb="2" eb="5">
      <t>ホケンリョウ</t>
    </rPh>
    <phoneticPr fontId="2"/>
  </si>
  <si>
    <t>◯◯年分 賃金台帳</t>
    <rPh sb="2" eb="3">
      <t>ネン</t>
    </rPh>
    <rPh sb="3" eb="4">
      <t>ブン</t>
    </rPh>
    <rPh sb="5" eb="6">
      <t>チン</t>
    </rPh>
    <rPh sb="6" eb="7">
      <t>キン</t>
    </rPh>
    <rPh sb="7" eb="8">
      <t>ダイ</t>
    </rPh>
    <rPh sb="8" eb="9">
      <t>トバリ</t>
    </rPh>
    <phoneticPr fontId="2"/>
  </si>
  <si>
    <t>総支給金額</t>
    <rPh sb="0" eb="1">
      <t>ソウ</t>
    </rPh>
    <rPh sb="3" eb="5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</si>
</sst>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&quot;日&quot;"/>
    <numFmt numFmtId="177" formatCode="0.0&quot;時間&quot;"/>
  </numFmts>
  <fonts count="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38" fontId="4" fillId="2" borderId="16" xfId="1" applyFont="1" applyFill="1" applyBorder="1" applyAlignment="1">
      <alignment vertical="center"/>
    </xf>
    <xf numFmtId="38" fontId="4" fillId="2" borderId="15" xfId="1" applyFont="1" applyFill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2" borderId="17" xfId="1" applyFont="1" applyFill="1" applyBorder="1" applyAlignment="1">
      <alignment vertical="center"/>
    </xf>
    <xf numFmtId="0" fontId="0" fillId="3" borderId="19" xfId="0" applyFill="1" applyBorder="1" applyAlignment="1">
      <alignment horizontal="center" vertical="center" textRotation="255"/>
    </xf>
    <xf numFmtId="0" fontId="0" fillId="3" borderId="20" xfId="0" applyFill="1" applyBorder="1" applyAlignment="1">
      <alignment horizontal="center" vertical="center" textRotation="255"/>
    </xf>
    <xf numFmtId="0" fontId="0" fillId="3" borderId="21" xfId="0" applyFill="1" applyBorder="1" applyAlignment="1">
      <alignment horizontal="center" vertical="center" textRotation="255"/>
    </xf>
    <xf numFmtId="0" fontId="0" fillId="0" borderId="15" xfId="0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2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4" fillId="0" borderId="29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6" fontId="4" fillId="2" borderId="29" xfId="0" applyNumberFormat="1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0" fillId="0" borderId="2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8" xfId="0" applyFill="1" applyBorder="1" applyAlignment="1">
      <alignment horizontal="distributed" vertical="center"/>
    </xf>
    <xf numFmtId="177" fontId="4" fillId="2" borderId="29" xfId="0" applyNumberFormat="1" applyFont="1" applyFill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2" borderId="34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0" fillId="0" borderId="23" xfId="0" applyBorder="1" applyAlignment="1">
      <alignment horizontal="distributed"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2" borderId="22" xfId="1" applyFont="1" applyFill="1" applyBorder="1" applyAlignment="1">
      <alignment vertical="center"/>
    </xf>
    <xf numFmtId="38" fontId="4" fillId="2" borderId="23" xfId="1" applyFont="1" applyFill="1" applyBorder="1" applyAlignment="1">
      <alignment vertical="center"/>
    </xf>
    <xf numFmtId="38" fontId="4" fillId="2" borderId="24" xfId="1" applyFont="1" applyFill="1" applyBorder="1" applyAlignment="1">
      <alignment vertical="center"/>
    </xf>
    <xf numFmtId="38" fontId="4" fillId="2" borderId="36" xfId="1" applyFont="1" applyFill="1" applyBorder="1" applyAlignment="1">
      <alignment vertical="center"/>
    </xf>
    <xf numFmtId="0" fontId="0" fillId="0" borderId="32" xfId="0" applyBorder="1" applyAlignment="1">
      <alignment horizontal="distributed" vertical="center"/>
    </xf>
    <xf numFmtId="38" fontId="4" fillId="2" borderId="12" xfId="1" applyFont="1" applyFill="1" applyBorder="1" applyAlignment="1">
      <alignment vertical="center"/>
    </xf>
    <xf numFmtId="38" fontId="4" fillId="2" borderId="11" xfId="1" applyFont="1" applyFill="1" applyBorder="1" applyAlignment="1">
      <alignment vertical="center"/>
    </xf>
    <xf numFmtId="38" fontId="4" fillId="2" borderId="28" xfId="1" applyFont="1" applyFill="1" applyBorder="1" applyAlignment="1">
      <alignment vertical="center"/>
    </xf>
    <xf numFmtId="0" fontId="0" fillId="2" borderId="11" xfId="0" applyFill="1" applyBorder="1" applyAlignment="1">
      <alignment horizontal="distributed" vertical="center"/>
    </xf>
    <xf numFmtId="38" fontId="4" fillId="2" borderId="14" xfId="1" applyFont="1" applyFill="1" applyBorder="1" applyAlignment="1">
      <alignment vertical="center"/>
    </xf>
    <xf numFmtId="0" fontId="0" fillId="3" borderId="18" xfId="0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P39"/>
  <sheetViews>
    <sheetView tabSelected="1" zoomScaleNormal="100" workbookViewId="0">
      <selection sqref="A1:BP1"/>
    </sheetView>
  </sheetViews>
  <sheetFormatPr defaultColWidth="2.6328125" defaultRowHeight="18" customHeight="1" x14ac:dyDescent="0.2"/>
  <cols>
    <col min="1" max="16384" width="2.6328125" style="1"/>
  </cols>
  <sheetData>
    <row r="1" spans="1:68" ht="30.25" customHeight="1" x14ac:dyDescent="0.2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68" ht="18" customHeight="1" thickBot="1" x14ac:dyDescent="0.25"/>
    <row r="3" spans="1:68" ht="18" customHeight="1" x14ac:dyDescent="0.2">
      <c r="A3" s="30" t="s">
        <v>0</v>
      </c>
      <c r="B3" s="31"/>
      <c r="C3" s="31"/>
      <c r="D3" s="31"/>
      <c r="E3" s="31"/>
      <c r="F3" s="31"/>
      <c r="G3" s="31"/>
      <c r="H3" s="31"/>
      <c r="I3" s="31" t="s">
        <v>1</v>
      </c>
      <c r="J3" s="31"/>
      <c r="K3" s="31"/>
      <c r="L3" s="31"/>
      <c r="M3" s="31"/>
      <c r="N3" s="31"/>
      <c r="O3" s="31"/>
      <c r="P3" s="31"/>
      <c r="Q3" s="31" t="s">
        <v>2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 t="s">
        <v>3</v>
      </c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 t="s">
        <v>4</v>
      </c>
      <c r="AT3" s="31"/>
      <c r="AU3" s="31"/>
      <c r="AV3" s="37"/>
    </row>
    <row r="4" spans="1:68" ht="25" customHeight="1" thickBot="1" x14ac:dyDescent="0.25">
      <c r="A4" s="39"/>
      <c r="B4" s="40"/>
      <c r="C4" s="40"/>
      <c r="D4" s="40"/>
      <c r="E4" s="40"/>
      <c r="F4" s="40"/>
      <c r="G4" s="40"/>
      <c r="H4" s="40"/>
      <c r="I4" s="41">
        <v>40269</v>
      </c>
      <c r="J4" s="40"/>
      <c r="K4" s="40"/>
      <c r="L4" s="40"/>
      <c r="M4" s="40"/>
      <c r="N4" s="40"/>
      <c r="O4" s="40"/>
      <c r="P4" s="40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3"/>
      <c r="AT4" s="44"/>
      <c r="AU4" s="44"/>
      <c r="AV4" s="45"/>
    </row>
    <row r="5" spans="1:68" ht="18" customHeight="1" thickBot="1" x14ac:dyDescent="0.25"/>
    <row r="6" spans="1:68" ht="18" customHeight="1" x14ac:dyDescent="0.2">
      <c r="A6" s="4"/>
      <c r="B6" s="46" t="s">
        <v>5</v>
      </c>
      <c r="C6" s="46"/>
      <c r="D6" s="46"/>
      <c r="E6" s="46"/>
      <c r="F6" s="46"/>
      <c r="G6" s="46"/>
      <c r="H6" s="3"/>
      <c r="I6" s="31" t="s">
        <v>6</v>
      </c>
      <c r="J6" s="31"/>
      <c r="K6" s="31"/>
      <c r="L6" s="31"/>
      <c r="M6" s="31" t="s">
        <v>7</v>
      </c>
      <c r="N6" s="31"/>
      <c r="O6" s="31"/>
      <c r="P6" s="31"/>
      <c r="Q6" s="31" t="s">
        <v>8</v>
      </c>
      <c r="R6" s="31"/>
      <c r="S6" s="31"/>
      <c r="T6" s="31"/>
      <c r="U6" s="31" t="s">
        <v>9</v>
      </c>
      <c r="V6" s="31"/>
      <c r="W6" s="31"/>
      <c r="X6" s="31"/>
      <c r="Y6" s="31" t="s">
        <v>10</v>
      </c>
      <c r="Z6" s="31"/>
      <c r="AA6" s="31"/>
      <c r="AB6" s="31"/>
      <c r="AC6" s="31" t="s">
        <v>11</v>
      </c>
      <c r="AD6" s="31"/>
      <c r="AE6" s="31"/>
      <c r="AF6" s="31"/>
      <c r="AG6" s="31" t="s">
        <v>41</v>
      </c>
      <c r="AH6" s="31"/>
      <c r="AI6" s="31"/>
      <c r="AJ6" s="31"/>
      <c r="AK6" s="31" t="s">
        <v>12</v>
      </c>
      <c r="AL6" s="31"/>
      <c r="AM6" s="31"/>
      <c r="AN6" s="31"/>
      <c r="AO6" s="31" t="s">
        <v>13</v>
      </c>
      <c r="AP6" s="31"/>
      <c r="AQ6" s="31"/>
      <c r="AR6" s="31"/>
      <c r="AS6" s="31" t="s">
        <v>14</v>
      </c>
      <c r="AT6" s="31"/>
      <c r="AU6" s="31"/>
      <c r="AV6" s="31"/>
      <c r="AW6" s="31" t="s">
        <v>15</v>
      </c>
      <c r="AX6" s="31"/>
      <c r="AY6" s="31"/>
      <c r="AZ6" s="31"/>
      <c r="BA6" s="31" t="s">
        <v>16</v>
      </c>
      <c r="BB6" s="31"/>
      <c r="BC6" s="31"/>
      <c r="BD6" s="31"/>
      <c r="BE6" s="31" t="s">
        <v>17</v>
      </c>
      <c r="BF6" s="31"/>
      <c r="BG6" s="31"/>
      <c r="BH6" s="31"/>
      <c r="BI6" s="31" t="s">
        <v>41</v>
      </c>
      <c r="BJ6" s="31"/>
      <c r="BK6" s="31"/>
      <c r="BL6" s="31"/>
      <c r="BM6" s="31" t="s">
        <v>18</v>
      </c>
      <c r="BN6" s="31"/>
      <c r="BO6" s="31"/>
      <c r="BP6" s="37"/>
    </row>
    <row r="7" spans="1:68" ht="18" customHeight="1" x14ac:dyDescent="0.2">
      <c r="A7" s="12"/>
      <c r="B7" s="28" t="s">
        <v>19</v>
      </c>
      <c r="C7" s="28"/>
      <c r="D7" s="28"/>
      <c r="E7" s="28"/>
      <c r="F7" s="28"/>
      <c r="G7" s="28"/>
      <c r="H7" s="13"/>
      <c r="I7" s="32">
        <v>19</v>
      </c>
      <c r="J7" s="32"/>
      <c r="K7" s="32"/>
      <c r="L7" s="32"/>
      <c r="M7" s="32">
        <v>19</v>
      </c>
      <c r="N7" s="32"/>
      <c r="O7" s="32"/>
      <c r="P7" s="32"/>
      <c r="Q7" s="32">
        <v>21</v>
      </c>
      <c r="R7" s="32"/>
      <c r="S7" s="32"/>
      <c r="T7" s="32"/>
      <c r="U7" s="32">
        <v>21</v>
      </c>
      <c r="V7" s="32"/>
      <c r="W7" s="32"/>
      <c r="X7" s="32"/>
      <c r="Y7" s="32">
        <v>20</v>
      </c>
      <c r="Z7" s="32"/>
      <c r="AA7" s="32"/>
      <c r="AB7" s="32"/>
      <c r="AC7" s="32">
        <v>21</v>
      </c>
      <c r="AD7" s="32"/>
      <c r="AE7" s="32"/>
      <c r="AF7" s="32"/>
      <c r="AG7" s="34"/>
      <c r="AH7" s="34"/>
      <c r="AI7" s="34"/>
      <c r="AJ7" s="34"/>
      <c r="AK7" s="32">
        <v>22</v>
      </c>
      <c r="AL7" s="32"/>
      <c r="AM7" s="32"/>
      <c r="AN7" s="32"/>
      <c r="AO7" s="32">
        <v>21</v>
      </c>
      <c r="AP7" s="32"/>
      <c r="AQ7" s="32"/>
      <c r="AR7" s="32"/>
      <c r="AS7" s="32">
        <v>21</v>
      </c>
      <c r="AT7" s="32"/>
      <c r="AU7" s="32"/>
      <c r="AV7" s="32"/>
      <c r="AW7" s="32">
        <v>22</v>
      </c>
      <c r="AX7" s="32"/>
      <c r="AY7" s="32"/>
      <c r="AZ7" s="32"/>
      <c r="BA7" s="32">
        <v>20</v>
      </c>
      <c r="BB7" s="32"/>
      <c r="BC7" s="32"/>
      <c r="BD7" s="32"/>
      <c r="BE7" s="32"/>
      <c r="BF7" s="32"/>
      <c r="BG7" s="32"/>
      <c r="BH7" s="32"/>
      <c r="BI7" s="34"/>
      <c r="BJ7" s="34"/>
      <c r="BK7" s="34"/>
      <c r="BL7" s="34"/>
      <c r="BM7" s="35"/>
      <c r="BN7" s="35"/>
      <c r="BO7" s="35"/>
      <c r="BP7" s="36"/>
    </row>
    <row r="8" spans="1:68" ht="18" customHeight="1" x14ac:dyDescent="0.2">
      <c r="A8" s="12"/>
      <c r="B8" s="28" t="s">
        <v>20</v>
      </c>
      <c r="C8" s="28"/>
      <c r="D8" s="28"/>
      <c r="E8" s="28"/>
      <c r="F8" s="28"/>
      <c r="G8" s="28"/>
      <c r="H8" s="13"/>
      <c r="I8" s="33">
        <v>152</v>
      </c>
      <c r="J8" s="33"/>
      <c r="K8" s="33"/>
      <c r="L8" s="33"/>
      <c r="M8" s="33">
        <v>152</v>
      </c>
      <c r="N8" s="33"/>
      <c r="O8" s="33"/>
      <c r="P8" s="33"/>
      <c r="Q8" s="33">
        <v>168</v>
      </c>
      <c r="R8" s="33"/>
      <c r="S8" s="33"/>
      <c r="T8" s="33"/>
      <c r="U8" s="33">
        <v>168</v>
      </c>
      <c r="V8" s="33"/>
      <c r="W8" s="33"/>
      <c r="X8" s="33"/>
      <c r="Y8" s="33">
        <v>160</v>
      </c>
      <c r="Z8" s="33"/>
      <c r="AA8" s="33"/>
      <c r="AB8" s="33"/>
      <c r="AC8" s="33">
        <v>168</v>
      </c>
      <c r="AD8" s="33"/>
      <c r="AE8" s="33"/>
      <c r="AF8" s="33"/>
      <c r="AG8" s="47"/>
      <c r="AH8" s="47"/>
      <c r="AI8" s="47"/>
      <c r="AJ8" s="47"/>
      <c r="AK8" s="33">
        <v>176</v>
      </c>
      <c r="AL8" s="33"/>
      <c r="AM8" s="33"/>
      <c r="AN8" s="33"/>
      <c r="AO8" s="33">
        <v>168</v>
      </c>
      <c r="AP8" s="33"/>
      <c r="AQ8" s="33"/>
      <c r="AR8" s="33"/>
      <c r="AS8" s="33">
        <v>168</v>
      </c>
      <c r="AT8" s="33"/>
      <c r="AU8" s="33"/>
      <c r="AV8" s="33"/>
      <c r="AW8" s="33">
        <v>176</v>
      </c>
      <c r="AX8" s="33"/>
      <c r="AY8" s="33"/>
      <c r="AZ8" s="33"/>
      <c r="BA8" s="33">
        <v>160</v>
      </c>
      <c r="BB8" s="33"/>
      <c r="BC8" s="33"/>
      <c r="BD8" s="33"/>
      <c r="BE8" s="33"/>
      <c r="BF8" s="33"/>
      <c r="BG8" s="33"/>
      <c r="BH8" s="33"/>
      <c r="BI8" s="47"/>
      <c r="BJ8" s="47"/>
      <c r="BK8" s="47"/>
      <c r="BL8" s="47"/>
      <c r="BM8" s="35"/>
      <c r="BN8" s="35"/>
      <c r="BO8" s="35"/>
      <c r="BP8" s="36"/>
    </row>
    <row r="9" spans="1:68" ht="18" customHeight="1" x14ac:dyDescent="0.2">
      <c r="A9" s="12"/>
      <c r="B9" s="28" t="s">
        <v>21</v>
      </c>
      <c r="C9" s="28"/>
      <c r="D9" s="28"/>
      <c r="E9" s="28"/>
      <c r="F9" s="28"/>
      <c r="G9" s="28"/>
      <c r="H9" s="1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47"/>
      <c r="AH9" s="47"/>
      <c r="AI9" s="47"/>
      <c r="AJ9" s="47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47"/>
      <c r="BJ9" s="47"/>
      <c r="BK9" s="47"/>
      <c r="BL9" s="47"/>
      <c r="BM9" s="35"/>
      <c r="BN9" s="35"/>
      <c r="BO9" s="35"/>
      <c r="BP9" s="36"/>
    </row>
    <row r="10" spans="1:68" ht="18" customHeight="1" x14ac:dyDescent="0.2">
      <c r="A10" s="12"/>
      <c r="B10" s="28" t="s">
        <v>22</v>
      </c>
      <c r="C10" s="28"/>
      <c r="D10" s="28"/>
      <c r="E10" s="28"/>
      <c r="F10" s="28"/>
      <c r="G10" s="28"/>
      <c r="H10" s="1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47"/>
      <c r="AH10" s="47"/>
      <c r="AI10" s="47"/>
      <c r="AJ10" s="47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47"/>
      <c r="BJ10" s="47"/>
      <c r="BK10" s="47"/>
      <c r="BL10" s="47"/>
      <c r="BM10" s="35"/>
      <c r="BN10" s="35"/>
      <c r="BO10" s="35"/>
      <c r="BP10" s="36"/>
    </row>
    <row r="11" spans="1:68" ht="18" customHeight="1" x14ac:dyDescent="0.2">
      <c r="A11" s="12"/>
      <c r="B11" s="28" t="s">
        <v>23</v>
      </c>
      <c r="C11" s="28"/>
      <c r="D11" s="28"/>
      <c r="E11" s="28"/>
      <c r="F11" s="28"/>
      <c r="G11" s="28"/>
      <c r="H11" s="1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47"/>
      <c r="AH11" s="47"/>
      <c r="AI11" s="47"/>
      <c r="AJ11" s="47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47"/>
      <c r="BJ11" s="47"/>
      <c r="BK11" s="47"/>
      <c r="BL11" s="47"/>
      <c r="BM11" s="35"/>
      <c r="BN11" s="35"/>
      <c r="BO11" s="35"/>
      <c r="BP11" s="36"/>
    </row>
    <row r="12" spans="1:68" ht="18" customHeight="1" thickBot="1" x14ac:dyDescent="0.25">
      <c r="A12" s="14"/>
      <c r="B12" s="59"/>
      <c r="C12" s="59"/>
      <c r="D12" s="59"/>
      <c r="E12" s="59"/>
      <c r="F12" s="59"/>
      <c r="G12" s="59"/>
      <c r="H12" s="15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49"/>
      <c r="AI12" s="49"/>
      <c r="AJ12" s="49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9"/>
      <c r="BJ12" s="49"/>
      <c r="BK12" s="49"/>
      <c r="BL12" s="49"/>
      <c r="BM12" s="50"/>
      <c r="BN12" s="50"/>
      <c r="BO12" s="50"/>
      <c r="BP12" s="51"/>
    </row>
    <row r="13" spans="1:68" ht="18" customHeight="1" thickTop="1" x14ac:dyDescent="0.2">
      <c r="A13" s="6"/>
      <c r="B13" s="52" t="s">
        <v>24</v>
      </c>
      <c r="C13" s="52"/>
      <c r="D13" s="52"/>
      <c r="E13" s="52"/>
      <c r="F13" s="52"/>
      <c r="G13" s="52"/>
      <c r="H13" s="16"/>
      <c r="I13" s="53">
        <v>100000</v>
      </c>
      <c r="J13" s="54"/>
      <c r="K13" s="54"/>
      <c r="L13" s="54"/>
      <c r="M13" s="53"/>
      <c r="N13" s="54"/>
      <c r="O13" s="54"/>
      <c r="P13" s="54"/>
      <c r="Q13" s="53"/>
      <c r="R13" s="54"/>
      <c r="S13" s="54"/>
      <c r="T13" s="54"/>
      <c r="U13" s="53"/>
      <c r="V13" s="54"/>
      <c r="W13" s="54"/>
      <c r="X13" s="54"/>
      <c r="Y13" s="53"/>
      <c r="Z13" s="54"/>
      <c r="AA13" s="54"/>
      <c r="AB13" s="54"/>
      <c r="AC13" s="53"/>
      <c r="AD13" s="54"/>
      <c r="AE13" s="54"/>
      <c r="AF13" s="54"/>
      <c r="AG13" s="55">
        <f>SUM(I13:AF13)</f>
        <v>100000</v>
      </c>
      <c r="AH13" s="56"/>
      <c r="AI13" s="56"/>
      <c r="AJ13" s="57"/>
      <c r="AK13" s="53">
        <v>150000</v>
      </c>
      <c r="AL13" s="54"/>
      <c r="AM13" s="54"/>
      <c r="AN13" s="54"/>
      <c r="AO13" s="53"/>
      <c r="AP13" s="54"/>
      <c r="AQ13" s="54"/>
      <c r="AR13" s="54"/>
      <c r="AS13" s="53"/>
      <c r="AT13" s="54"/>
      <c r="AU13" s="54"/>
      <c r="AV13" s="54"/>
      <c r="AW13" s="53"/>
      <c r="AX13" s="54"/>
      <c r="AY13" s="54"/>
      <c r="AZ13" s="54"/>
      <c r="BA13" s="53"/>
      <c r="BB13" s="54"/>
      <c r="BC13" s="54"/>
      <c r="BD13" s="54"/>
      <c r="BE13" s="53"/>
      <c r="BF13" s="54"/>
      <c r="BG13" s="54"/>
      <c r="BH13" s="54"/>
      <c r="BI13" s="55">
        <f>SUM(AK13:BH13)</f>
        <v>150000</v>
      </c>
      <c r="BJ13" s="56"/>
      <c r="BK13" s="56"/>
      <c r="BL13" s="56"/>
      <c r="BM13" s="55">
        <f>AG13+BI13</f>
        <v>250000</v>
      </c>
      <c r="BN13" s="56"/>
      <c r="BO13" s="56"/>
      <c r="BP13" s="58"/>
    </row>
    <row r="14" spans="1:68" ht="18" customHeight="1" x14ac:dyDescent="0.2">
      <c r="A14" s="5"/>
      <c r="B14" s="28"/>
      <c r="C14" s="28"/>
      <c r="D14" s="28"/>
      <c r="E14" s="28"/>
      <c r="F14" s="28"/>
      <c r="G14" s="28"/>
      <c r="H14" s="13"/>
      <c r="I14" s="21"/>
      <c r="J14" s="22"/>
      <c r="K14" s="22"/>
      <c r="L14" s="22"/>
      <c r="M14" s="21"/>
      <c r="N14" s="22"/>
      <c r="O14" s="22"/>
      <c r="P14" s="23"/>
      <c r="Q14" s="21"/>
      <c r="R14" s="22"/>
      <c r="S14" s="22"/>
      <c r="T14" s="23"/>
      <c r="U14" s="21"/>
      <c r="V14" s="22"/>
      <c r="W14" s="22"/>
      <c r="X14" s="23"/>
      <c r="Y14" s="21"/>
      <c r="Z14" s="22"/>
      <c r="AA14" s="22"/>
      <c r="AB14" s="23"/>
      <c r="AC14" s="21"/>
      <c r="AD14" s="22"/>
      <c r="AE14" s="22"/>
      <c r="AF14" s="23"/>
      <c r="AG14" s="18">
        <f>SUM(I14:AF14)</f>
        <v>0</v>
      </c>
      <c r="AH14" s="19"/>
      <c r="AI14" s="19"/>
      <c r="AJ14" s="20"/>
      <c r="AK14" s="21"/>
      <c r="AL14" s="22"/>
      <c r="AM14" s="22"/>
      <c r="AN14" s="23"/>
      <c r="AO14" s="21"/>
      <c r="AP14" s="22"/>
      <c r="AQ14" s="22"/>
      <c r="AR14" s="23"/>
      <c r="AS14" s="21"/>
      <c r="AT14" s="22"/>
      <c r="AU14" s="22"/>
      <c r="AV14" s="23"/>
      <c r="AW14" s="21"/>
      <c r="AX14" s="22"/>
      <c r="AY14" s="22"/>
      <c r="AZ14" s="23"/>
      <c r="BA14" s="21"/>
      <c r="BB14" s="22"/>
      <c r="BC14" s="22"/>
      <c r="BD14" s="23"/>
      <c r="BE14" s="21"/>
      <c r="BF14" s="22"/>
      <c r="BG14" s="22"/>
      <c r="BH14" s="23"/>
      <c r="BI14" s="18">
        <f>SUM(AK14:BH14)</f>
        <v>0</v>
      </c>
      <c r="BJ14" s="19"/>
      <c r="BK14" s="19"/>
      <c r="BL14" s="20"/>
      <c r="BM14" s="18">
        <f t="shared" ref="BM14:BM39" si="0">AG14+BI14</f>
        <v>0</v>
      </c>
      <c r="BN14" s="19"/>
      <c r="BO14" s="19"/>
      <c r="BP14" s="24"/>
    </row>
    <row r="15" spans="1:68" ht="18" customHeight="1" x14ac:dyDescent="0.2">
      <c r="A15" s="5"/>
      <c r="B15" s="17"/>
      <c r="C15" s="17"/>
      <c r="D15" s="17"/>
      <c r="E15" s="17"/>
      <c r="F15" s="17"/>
      <c r="G15" s="17"/>
      <c r="H15" s="13"/>
      <c r="I15" s="21"/>
      <c r="J15" s="22"/>
      <c r="K15" s="22"/>
      <c r="L15" s="22"/>
      <c r="M15" s="21"/>
      <c r="N15" s="22"/>
      <c r="O15" s="22"/>
      <c r="P15" s="23"/>
      <c r="Q15" s="21"/>
      <c r="R15" s="22"/>
      <c r="S15" s="22"/>
      <c r="T15" s="23"/>
      <c r="U15" s="21"/>
      <c r="V15" s="22"/>
      <c r="W15" s="22"/>
      <c r="X15" s="23"/>
      <c r="Y15" s="21"/>
      <c r="Z15" s="22"/>
      <c r="AA15" s="22"/>
      <c r="AB15" s="23"/>
      <c r="AC15" s="21"/>
      <c r="AD15" s="22"/>
      <c r="AE15" s="22"/>
      <c r="AF15" s="23"/>
      <c r="AG15" s="18">
        <f t="shared" ref="AG15:AG23" si="1">SUM(I15:AF15)</f>
        <v>0</v>
      </c>
      <c r="AH15" s="19"/>
      <c r="AI15" s="19"/>
      <c r="AJ15" s="20"/>
      <c r="AK15" s="21"/>
      <c r="AL15" s="22"/>
      <c r="AM15" s="22"/>
      <c r="AN15" s="23"/>
      <c r="AO15" s="21"/>
      <c r="AP15" s="22"/>
      <c r="AQ15" s="22"/>
      <c r="AR15" s="23"/>
      <c r="AS15" s="21"/>
      <c r="AT15" s="22"/>
      <c r="AU15" s="22"/>
      <c r="AV15" s="23"/>
      <c r="AW15" s="21"/>
      <c r="AX15" s="22"/>
      <c r="AY15" s="22"/>
      <c r="AZ15" s="23"/>
      <c r="BA15" s="21"/>
      <c r="BB15" s="22"/>
      <c r="BC15" s="22"/>
      <c r="BD15" s="23"/>
      <c r="BE15" s="21"/>
      <c r="BF15" s="22"/>
      <c r="BG15" s="22"/>
      <c r="BH15" s="23"/>
      <c r="BI15" s="18">
        <f t="shared" ref="BI15:BI23" si="2">SUM(AK15:BH15)</f>
        <v>0</v>
      </c>
      <c r="BJ15" s="19"/>
      <c r="BK15" s="19"/>
      <c r="BL15" s="20"/>
      <c r="BM15" s="18">
        <f t="shared" si="0"/>
        <v>0</v>
      </c>
      <c r="BN15" s="19"/>
      <c r="BO15" s="19"/>
      <c r="BP15" s="24"/>
    </row>
    <row r="16" spans="1:68" ht="18" customHeight="1" x14ac:dyDescent="0.2">
      <c r="A16" s="5"/>
      <c r="B16" s="17"/>
      <c r="C16" s="17"/>
      <c r="D16" s="17"/>
      <c r="E16" s="17"/>
      <c r="F16" s="17"/>
      <c r="G16" s="17"/>
      <c r="H16" s="13"/>
      <c r="I16" s="21"/>
      <c r="J16" s="22"/>
      <c r="K16" s="22"/>
      <c r="L16" s="22"/>
      <c r="M16" s="21"/>
      <c r="N16" s="22"/>
      <c r="O16" s="22"/>
      <c r="P16" s="23"/>
      <c r="Q16" s="21"/>
      <c r="R16" s="22"/>
      <c r="S16" s="22"/>
      <c r="T16" s="23"/>
      <c r="U16" s="21"/>
      <c r="V16" s="22"/>
      <c r="W16" s="22"/>
      <c r="X16" s="23"/>
      <c r="Y16" s="21"/>
      <c r="Z16" s="22"/>
      <c r="AA16" s="22"/>
      <c r="AB16" s="23"/>
      <c r="AC16" s="21"/>
      <c r="AD16" s="22"/>
      <c r="AE16" s="22"/>
      <c r="AF16" s="23"/>
      <c r="AG16" s="18">
        <f t="shared" si="1"/>
        <v>0</v>
      </c>
      <c r="AH16" s="19"/>
      <c r="AI16" s="19"/>
      <c r="AJ16" s="20"/>
      <c r="AK16" s="21"/>
      <c r="AL16" s="22"/>
      <c r="AM16" s="22"/>
      <c r="AN16" s="23"/>
      <c r="AO16" s="21"/>
      <c r="AP16" s="22"/>
      <c r="AQ16" s="22"/>
      <c r="AR16" s="23"/>
      <c r="AS16" s="21"/>
      <c r="AT16" s="22"/>
      <c r="AU16" s="22"/>
      <c r="AV16" s="23"/>
      <c r="AW16" s="21"/>
      <c r="AX16" s="22"/>
      <c r="AY16" s="22"/>
      <c r="AZ16" s="23"/>
      <c r="BA16" s="21"/>
      <c r="BB16" s="22"/>
      <c r="BC16" s="22"/>
      <c r="BD16" s="23"/>
      <c r="BE16" s="21"/>
      <c r="BF16" s="22"/>
      <c r="BG16" s="22"/>
      <c r="BH16" s="23"/>
      <c r="BI16" s="18">
        <f t="shared" si="2"/>
        <v>0</v>
      </c>
      <c r="BJ16" s="19"/>
      <c r="BK16" s="19"/>
      <c r="BL16" s="20"/>
      <c r="BM16" s="18">
        <f t="shared" si="0"/>
        <v>0</v>
      </c>
      <c r="BN16" s="19"/>
      <c r="BO16" s="19"/>
      <c r="BP16" s="24"/>
    </row>
    <row r="17" spans="1:68" ht="18" customHeight="1" x14ac:dyDescent="0.2">
      <c r="A17" s="5"/>
      <c r="B17" s="17"/>
      <c r="C17" s="17"/>
      <c r="D17" s="17"/>
      <c r="E17" s="17"/>
      <c r="F17" s="17"/>
      <c r="G17" s="17"/>
      <c r="H17" s="13"/>
      <c r="I17" s="21"/>
      <c r="J17" s="22"/>
      <c r="K17" s="22"/>
      <c r="L17" s="22"/>
      <c r="M17" s="21"/>
      <c r="N17" s="22"/>
      <c r="O17" s="22"/>
      <c r="P17" s="23"/>
      <c r="Q17" s="21"/>
      <c r="R17" s="22"/>
      <c r="S17" s="22"/>
      <c r="T17" s="23"/>
      <c r="U17" s="21"/>
      <c r="V17" s="22"/>
      <c r="W17" s="22"/>
      <c r="X17" s="23"/>
      <c r="Y17" s="21"/>
      <c r="Z17" s="22"/>
      <c r="AA17" s="22"/>
      <c r="AB17" s="23"/>
      <c r="AC17" s="21"/>
      <c r="AD17" s="22"/>
      <c r="AE17" s="22"/>
      <c r="AF17" s="23"/>
      <c r="AG17" s="18">
        <f t="shared" si="1"/>
        <v>0</v>
      </c>
      <c r="AH17" s="19"/>
      <c r="AI17" s="19"/>
      <c r="AJ17" s="20"/>
      <c r="AK17" s="21"/>
      <c r="AL17" s="22"/>
      <c r="AM17" s="22"/>
      <c r="AN17" s="23"/>
      <c r="AO17" s="21"/>
      <c r="AP17" s="22"/>
      <c r="AQ17" s="22"/>
      <c r="AR17" s="23"/>
      <c r="AS17" s="21"/>
      <c r="AT17" s="22"/>
      <c r="AU17" s="22"/>
      <c r="AV17" s="23"/>
      <c r="AW17" s="21"/>
      <c r="AX17" s="22"/>
      <c r="AY17" s="22"/>
      <c r="AZ17" s="23"/>
      <c r="BA17" s="21"/>
      <c r="BB17" s="22"/>
      <c r="BC17" s="22"/>
      <c r="BD17" s="23"/>
      <c r="BE17" s="21"/>
      <c r="BF17" s="22"/>
      <c r="BG17" s="22"/>
      <c r="BH17" s="23"/>
      <c r="BI17" s="18">
        <f t="shared" si="2"/>
        <v>0</v>
      </c>
      <c r="BJ17" s="19"/>
      <c r="BK17" s="19"/>
      <c r="BL17" s="20"/>
      <c r="BM17" s="18">
        <f t="shared" si="0"/>
        <v>0</v>
      </c>
      <c r="BN17" s="19"/>
      <c r="BO17" s="19"/>
      <c r="BP17" s="24"/>
    </row>
    <row r="18" spans="1:68" ht="18" customHeight="1" x14ac:dyDescent="0.2">
      <c r="A18" s="5"/>
      <c r="B18" s="28" t="s">
        <v>25</v>
      </c>
      <c r="C18" s="28"/>
      <c r="D18" s="28"/>
      <c r="E18" s="28"/>
      <c r="F18" s="28"/>
      <c r="G18" s="28"/>
      <c r="H18" s="13"/>
      <c r="I18" s="21"/>
      <c r="J18" s="22"/>
      <c r="K18" s="22"/>
      <c r="L18" s="22"/>
      <c r="M18" s="21"/>
      <c r="N18" s="22"/>
      <c r="O18" s="22"/>
      <c r="P18" s="23"/>
      <c r="Q18" s="21"/>
      <c r="R18" s="22"/>
      <c r="S18" s="22"/>
      <c r="T18" s="23"/>
      <c r="U18" s="21"/>
      <c r="V18" s="22"/>
      <c r="W18" s="22"/>
      <c r="X18" s="23"/>
      <c r="Y18" s="21"/>
      <c r="Z18" s="22"/>
      <c r="AA18" s="22"/>
      <c r="AB18" s="23"/>
      <c r="AC18" s="21"/>
      <c r="AD18" s="22"/>
      <c r="AE18" s="22"/>
      <c r="AF18" s="23"/>
      <c r="AG18" s="18">
        <f t="shared" si="1"/>
        <v>0</v>
      </c>
      <c r="AH18" s="19"/>
      <c r="AI18" s="19"/>
      <c r="AJ18" s="20"/>
      <c r="AK18" s="21"/>
      <c r="AL18" s="22"/>
      <c r="AM18" s="22"/>
      <c r="AN18" s="23"/>
      <c r="AO18" s="21"/>
      <c r="AP18" s="22"/>
      <c r="AQ18" s="22"/>
      <c r="AR18" s="23"/>
      <c r="AS18" s="21"/>
      <c r="AT18" s="22"/>
      <c r="AU18" s="22"/>
      <c r="AV18" s="23"/>
      <c r="AW18" s="21"/>
      <c r="AX18" s="22"/>
      <c r="AY18" s="22"/>
      <c r="AZ18" s="23"/>
      <c r="BA18" s="21"/>
      <c r="BB18" s="22"/>
      <c r="BC18" s="22"/>
      <c r="BD18" s="23"/>
      <c r="BE18" s="21"/>
      <c r="BF18" s="22"/>
      <c r="BG18" s="22"/>
      <c r="BH18" s="23"/>
      <c r="BI18" s="18">
        <f t="shared" si="2"/>
        <v>0</v>
      </c>
      <c r="BJ18" s="19"/>
      <c r="BK18" s="19"/>
      <c r="BL18" s="20"/>
      <c r="BM18" s="18">
        <f t="shared" si="0"/>
        <v>0</v>
      </c>
      <c r="BN18" s="19"/>
      <c r="BO18" s="19"/>
      <c r="BP18" s="24"/>
    </row>
    <row r="19" spans="1:68" ht="18" customHeight="1" x14ac:dyDescent="0.2">
      <c r="A19" s="5"/>
      <c r="B19" s="28" t="s">
        <v>26</v>
      </c>
      <c r="C19" s="28"/>
      <c r="D19" s="28"/>
      <c r="E19" s="28"/>
      <c r="F19" s="28"/>
      <c r="G19" s="28"/>
      <c r="H19" s="13"/>
      <c r="I19" s="21"/>
      <c r="J19" s="22"/>
      <c r="K19" s="22"/>
      <c r="L19" s="22"/>
      <c r="M19" s="21"/>
      <c r="N19" s="22"/>
      <c r="O19" s="22"/>
      <c r="P19" s="23"/>
      <c r="Q19" s="21"/>
      <c r="R19" s="22"/>
      <c r="S19" s="22"/>
      <c r="T19" s="23"/>
      <c r="U19" s="21"/>
      <c r="V19" s="22"/>
      <c r="W19" s="22"/>
      <c r="X19" s="23"/>
      <c r="Y19" s="21"/>
      <c r="Z19" s="22"/>
      <c r="AA19" s="22"/>
      <c r="AB19" s="23"/>
      <c r="AC19" s="21"/>
      <c r="AD19" s="22"/>
      <c r="AE19" s="22"/>
      <c r="AF19" s="23"/>
      <c r="AG19" s="18">
        <f t="shared" si="1"/>
        <v>0</v>
      </c>
      <c r="AH19" s="19"/>
      <c r="AI19" s="19"/>
      <c r="AJ19" s="20"/>
      <c r="AK19" s="21"/>
      <c r="AL19" s="22"/>
      <c r="AM19" s="22"/>
      <c r="AN19" s="23"/>
      <c r="AO19" s="21"/>
      <c r="AP19" s="22"/>
      <c r="AQ19" s="22"/>
      <c r="AR19" s="23"/>
      <c r="AS19" s="21"/>
      <c r="AT19" s="22"/>
      <c r="AU19" s="22"/>
      <c r="AV19" s="23"/>
      <c r="AW19" s="21"/>
      <c r="AX19" s="22"/>
      <c r="AY19" s="22"/>
      <c r="AZ19" s="23"/>
      <c r="BA19" s="21"/>
      <c r="BB19" s="22"/>
      <c r="BC19" s="22"/>
      <c r="BD19" s="23"/>
      <c r="BE19" s="21"/>
      <c r="BF19" s="22"/>
      <c r="BG19" s="22"/>
      <c r="BH19" s="23"/>
      <c r="BI19" s="18">
        <f t="shared" si="2"/>
        <v>0</v>
      </c>
      <c r="BJ19" s="19"/>
      <c r="BK19" s="19"/>
      <c r="BL19" s="20"/>
      <c r="BM19" s="18">
        <f t="shared" si="0"/>
        <v>0</v>
      </c>
      <c r="BN19" s="19"/>
      <c r="BO19" s="19"/>
      <c r="BP19" s="24"/>
    </row>
    <row r="20" spans="1:68" ht="18" customHeight="1" x14ac:dyDescent="0.2">
      <c r="A20" s="5"/>
      <c r="B20" s="28" t="s">
        <v>27</v>
      </c>
      <c r="C20" s="28"/>
      <c r="D20" s="28"/>
      <c r="E20" s="28"/>
      <c r="F20" s="28"/>
      <c r="G20" s="28"/>
      <c r="H20" s="13"/>
      <c r="I20" s="21"/>
      <c r="J20" s="22"/>
      <c r="K20" s="22"/>
      <c r="L20" s="22"/>
      <c r="M20" s="21"/>
      <c r="N20" s="22"/>
      <c r="O20" s="22"/>
      <c r="P20" s="23"/>
      <c r="Q20" s="21"/>
      <c r="R20" s="22"/>
      <c r="S20" s="22"/>
      <c r="T20" s="23"/>
      <c r="U20" s="21"/>
      <c r="V20" s="22"/>
      <c r="W20" s="22"/>
      <c r="X20" s="23"/>
      <c r="Y20" s="21"/>
      <c r="Z20" s="22"/>
      <c r="AA20" s="22"/>
      <c r="AB20" s="23"/>
      <c r="AC20" s="21"/>
      <c r="AD20" s="22"/>
      <c r="AE20" s="22"/>
      <c r="AF20" s="23"/>
      <c r="AG20" s="18">
        <f t="shared" si="1"/>
        <v>0</v>
      </c>
      <c r="AH20" s="19"/>
      <c r="AI20" s="19"/>
      <c r="AJ20" s="20"/>
      <c r="AK20" s="21"/>
      <c r="AL20" s="22"/>
      <c r="AM20" s="22"/>
      <c r="AN20" s="23"/>
      <c r="AO20" s="21"/>
      <c r="AP20" s="22"/>
      <c r="AQ20" s="22"/>
      <c r="AR20" s="23"/>
      <c r="AS20" s="21"/>
      <c r="AT20" s="22"/>
      <c r="AU20" s="22"/>
      <c r="AV20" s="23"/>
      <c r="AW20" s="21"/>
      <c r="AX20" s="22"/>
      <c r="AY20" s="22"/>
      <c r="AZ20" s="23"/>
      <c r="BA20" s="21"/>
      <c r="BB20" s="22"/>
      <c r="BC20" s="22"/>
      <c r="BD20" s="23"/>
      <c r="BE20" s="21"/>
      <c r="BF20" s="22"/>
      <c r="BG20" s="22"/>
      <c r="BH20" s="23"/>
      <c r="BI20" s="18">
        <f t="shared" si="2"/>
        <v>0</v>
      </c>
      <c r="BJ20" s="19"/>
      <c r="BK20" s="19"/>
      <c r="BL20" s="20"/>
      <c r="BM20" s="18">
        <f t="shared" si="0"/>
        <v>0</v>
      </c>
      <c r="BN20" s="19"/>
      <c r="BO20" s="19"/>
      <c r="BP20" s="24"/>
    </row>
    <row r="21" spans="1:68" ht="18" customHeight="1" x14ac:dyDescent="0.2">
      <c r="A21" s="5"/>
      <c r="B21" s="28"/>
      <c r="C21" s="28"/>
      <c r="D21" s="28"/>
      <c r="E21" s="28"/>
      <c r="F21" s="28"/>
      <c r="G21" s="28"/>
      <c r="H21" s="13"/>
      <c r="I21" s="21"/>
      <c r="J21" s="22"/>
      <c r="K21" s="22"/>
      <c r="L21" s="22"/>
      <c r="M21" s="21"/>
      <c r="N21" s="22"/>
      <c r="O21" s="22"/>
      <c r="P21" s="23"/>
      <c r="Q21" s="21"/>
      <c r="R21" s="22"/>
      <c r="S21" s="22"/>
      <c r="T21" s="23"/>
      <c r="U21" s="21"/>
      <c r="V21" s="22"/>
      <c r="W21" s="22"/>
      <c r="X21" s="23"/>
      <c r="Y21" s="21"/>
      <c r="Z21" s="22"/>
      <c r="AA21" s="22"/>
      <c r="AB21" s="23"/>
      <c r="AC21" s="21"/>
      <c r="AD21" s="22"/>
      <c r="AE21" s="22"/>
      <c r="AF21" s="23"/>
      <c r="AG21" s="18">
        <f t="shared" si="1"/>
        <v>0</v>
      </c>
      <c r="AH21" s="19"/>
      <c r="AI21" s="19"/>
      <c r="AJ21" s="20"/>
      <c r="AK21" s="21"/>
      <c r="AL21" s="22"/>
      <c r="AM21" s="22"/>
      <c r="AN21" s="23"/>
      <c r="AO21" s="21"/>
      <c r="AP21" s="22"/>
      <c r="AQ21" s="22"/>
      <c r="AR21" s="23"/>
      <c r="AS21" s="21"/>
      <c r="AT21" s="22"/>
      <c r="AU21" s="22"/>
      <c r="AV21" s="23"/>
      <c r="AW21" s="21"/>
      <c r="AX21" s="22"/>
      <c r="AY21" s="22"/>
      <c r="AZ21" s="23"/>
      <c r="BA21" s="21"/>
      <c r="BB21" s="22"/>
      <c r="BC21" s="22"/>
      <c r="BD21" s="23"/>
      <c r="BE21" s="21"/>
      <c r="BF21" s="22"/>
      <c r="BG21" s="22"/>
      <c r="BH21" s="23"/>
      <c r="BI21" s="18">
        <f t="shared" si="2"/>
        <v>0</v>
      </c>
      <c r="BJ21" s="19"/>
      <c r="BK21" s="19"/>
      <c r="BL21" s="20"/>
      <c r="BM21" s="18">
        <f t="shared" si="0"/>
        <v>0</v>
      </c>
      <c r="BN21" s="19"/>
      <c r="BO21" s="19"/>
      <c r="BP21" s="24"/>
    </row>
    <row r="22" spans="1:68" ht="18" customHeight="1" x14ac:dyDescent="0.2">
      <c r="A22" s="7"/>
      <c r="B22" s="29" t="s">
        <v>29</v>
      </c>
      <c r="C22" s="29"/>
      <c r="D22" s="29"/>
      <c r="E22" s="29"/>
      <c r="F22" s="29"/>
      <c r="G22" s="29"/>
      <c r="H22" s="2"/>
      <c r="I22" s="18">
        <f t="shared" ref="I22" si="3">SUM(I13:L21)</f>
        <v>100000</v>
      </c>
      <c r="J22" s="19"/>
      <c r="K22" s="19"/>
      <c r="L22" s="20"/>
      <c r="M22" s="18">
        <f t="shared" ref="M22" si="4">SUM(M13:P21)</f>
        <v>0</v>
      </c>
      <c r="N22" s="19"/>
      <c r="O22" s="19"/>
      <c r="P22" s="20"/>
      <c r="Q22" s="18">
        <f t="shared" ref="Q22" si="5">SUM(Q13:T21)</f>
        <v>0</v>
      </c>
      <c r="R22" s="19"/>
      <c r="S22" s="19"/>
      <c r="T22" s="20"/>
      <c r="U22" s="18">
        <f t="shared" ref="U22" si="6">SUM(U13:X21)</f>
        <v>0</v>
      </c>
      <c r="V22" s="19"/>
      <c r="W22" s="19"/>
      <c r="X22" s="20"/>
      <c r="Y22" s="18">
        <f t="shared" ref="Y22" si="7">SUM(Y13:AB21)</f>
        <v>0</v>
      </c>
      <c r="Z22" s="19"/>
      <c r="AA22" s="19"/>
      <c r="AB22" s="20"/>
      <c r="AC22" s="18">
        <f t="shared" ref="AC22" si="8">SUM(AC13:AF21)</f>
        <v>0</v>
      </c>
      <c r="AD22" s="19"/>
      <c r="AE22" s="19"/>
      <c r="AF22" s="20"/>
      <c r="AG22" s="18">
        <f t="shared" ref="AG22" si="9">SUM(I22:AF22)</f>
        <v>100000</v>
      </c>
      <c r="AH22" s="19"/>
      <c r="AI22" s="19"/>
      <c r="AJ22" s="20"/>
      <c r="AK22" s="18">
        <f t="shared" ref="AK22" si="10">SUM(AK13:AN21)</f>
        <v>150000</v>
      </c>
      <c r="AL22" s="19"/>
      <c r="AM22" s="19"/>
      <c r="AN22" s="20"/>
      <c r="AO22" s="18">
        <f t="shared" ref="AO22" si="11">SUM(AO13:AR21)</f>
        <v>0</v>
      </c>
      <c r="AP22" s="19"/>
      <c r="AQ22" s="19"/>
      <c r="AR22" s="20"/>
      <c r="AS22" s="18">
        <f t="shared" ref="AS22" si="12">SUM(AS13:AV21)</f>
        <v>0</v>
      </c>
      <c r="AT22" s="19"/>
      <c r="AU22" s="19"/>
      <c r="AV22" s="20"/>
      <c r="AW22" s="18">
        <f t="shared" ref="AW22" si="13">SUM(AW13:AZ21)</f>
        <v>0</v>
      </c>
      <c r="AX22" s="19"/>
      <c r="AY22" s="19"/>
      <c r="AZ22" s="20"/>
      <c r="BA22" s="18">
        <f t="shared" ref="BA22" si="14">SUM(BA13:BD21)</f>
        <v>0</v>
      </c>
      <c r="BB22" s="19"/>
      <c r="BC22" s="19"/>
      <c r="BD22" s="20"/>
      <c r="BE22" s="18">
        <f t="shared" ref="BE22" si="15">SUM(BE13:BH21)</f>
        <v>0</v>
      </c>
      <c r="BF22" s="19"/>
      <c r="BG22" s="19"/>
      <c r="BH22" s="20"/>
      <c r="BI22" s="18">
        <f t="shared" ref="BI22" si="16">SUM(AK22:BH22)</f>
        <v>150000</v>
      </c>
      <c r="BJ22" s="19"/>
      <c r="BK22" s="19"/>
      <c r="BL22" s="20"/>
      <c r="BM22" s="18">
        <f>AG22+BI22</f>
        <v>250000</v>
      </c>
      <c r="BN22" s="19"/>
      <c r="BO22" s="19"/>
      <c r="BP22" s="24"/>
    </row>
    <row r="23" spans="1:68" ht="18" customHeight="1" x14ac:dyDescent="0.2">
      <c r="A23" s="8"/>
      <c r="B23" s="17" t="s">
        <v>28</v>
      </c>
      <c r="C23" s="17"/>
      <c r="D23" s="17"/>
      <c r="E23" s="17"/>
      <c r="F23" s="17"/>
      <c r="G23" s="17"/>
      <c r="H23" s="13"/>
      <c r="I23" s="21"/>
      <c r="J23" s="22"/>
      <c r="K23" s="22"/>
      <c r="L23" s="22"/>
      <c r="M23" s="21"/>
      <c r="N23" s="22"/>
      <c r="O23" s="22"/>
      <c r="P23" s="23"/>
      <c r="Q23" s="21"/>
      <c r="R23" s="22"/>
      <c r="S23" s="22"/>
      <c r="T23" s="23"/>
      <c r="U23" s="21"/>
      <c r="V23" s="22"/>
      <c r="W23" s="22"/>
      <c r="X23" s="23"/>
      <c r="Y23" s="21"/>
      <c r="Z23" s="22"/>
      <c r="AA23" s="22"/>
      <c r="AB23" s="23"/>
      <c r="AC23" s="21"/>
      <c r="AD23" s="22"/>
      <c r="AE23" s="22"/>
      <c r="AF23" s="23"/>
      <c r="AG23" s="18">
        <f t="shared" si="1"/>
        <v>0</v>
      </c>
      <c r="AH23" s="19"/>
      <c r="AI23" s="19"/>
      <c r="AJ23" s="20"/>
      <c r="AK23" s="21"/>
      <c r="AL23" s="22"/>
      <c r="AM23" s="22"/>
      <c r="AN23" s="23"/>
      <c r="AO23" s="21"/>
      <c r="AP23" s="22"/>
      <c r="AQ23" s="22"/>
      <c r="AR23" s="23"/>
      <c r="AS23" s="21"/>
      <c r="AT23" s="22"/>
      <c r="AU23" s="22"/>
      <c r="AV23" s="23"/>
      <c r="AW23" s="21"/>
      <c r="AX23" s="22"/>
      <c r="AY23" s="22"/>
      <c r="AZ23" s="23"/>
      <c r="BA23" s="21"/>
      <c r="BB23" s="22"/>
      <c r="BC23" s="22"/>
      <c r="BD23" s="23"/>
      <c r="BE23" s="21"/>
      <c r="BF23" s="22"/>
      <c r="BG23" s="22"/>
      <c r="BH23" s="23"/>
      <c r="BI23" s="18">
        <f t="shared" si="2"/>
        <v>0</v>
      </c>
      <c r="BJ23" s="19"/>
      <c r="BK23" s="19"/>
      <c r="BL23" s="20"/>
      <c r="BM23" s="18">
        <f t="shared" si="0"/>
        <v>0</v>
      </c>
      <c r="BN23" s="19"/>
      <c r="BO23" s="19"/>
      <c r="BP23" s="24"/>
    </row>
    <row r="24" spans="1:68" ht="18" customHeight="1" x14ac:dyDescent="0.2">
      <c r="A24" s="9"/>
      <c r="B24" s="17"/>
      <c r="C24" s="17"/>
      <c r="D24" s="17"/>
      <c r="E24" s="17"/>
      <c r="F24" s="17"/>
      <c r="G24" s="17"/>
      <c r="H24" s="13"/>
      <c r="I24" s="21"/>
      <c r="J24" s="22"/>
      <c r="K24" s="22"/>
      <c r="L24" s="22"/>
      <c r="M24" s="21"/>
      <c r="N24" s="22"/>
      <c r="O24" s="22"/>
      <c r="P24" s="23"/>
      <c r="Q24" s="21"/>
      <c r="R24" s="22"/>
      <c r="S24" s="22"/>
      <c r="T24" s="23"/>
      <c r="U24" s="21"/>
      <c r="V24" s="22"/>
      <c r="W24" s="22"/>
      <c r="X24" s="23"/>
      <c r="Y24" s="21"/>
      <c r="Z24" s="22"/>
      <c r="AA24" s="22"/>
      <c r="AB24" s="23"/>
      <c r="AC24" s="21"/>
      <c r="AD24" s="22"/>
      <c r="AE24" s="22"/>
      <c r="AF24" s="23"/>
      <c r="AG24" s="18">
        <f t="shared" ref="AG24" si="17">SUM(I24:AF24)</f>
        <v>0</v>
      </c>
      <c r="AH24" s="19"/>
      <c r="AI24" s="19"/>
      <c r="AJ24" s="20"/>
      <c r="AK24" s="21"/>
      <c r="AL24" s="22"/>
      <c r="AM24" s="22"/>
      <c r="AN24" s="23"/>
      <c r="AO24" s="21"/>
      <c r="AP24" s="22"/>
      <c r="AQ24" s="22"/>
      <c r="AR24" s="23"/>
      <c r="AS24" s="21"/>
      <c r="AT24" s="22"/>
      <c r="AU24" s="22"/>
      <c r="AV24" s="23"/>
      <c r="AW24" s="21"/>
      <c r="AX24" s="22"/>
      <c r="AY24" s="22"/>
      <c r="AZ24" s="23"/>
      <c r="BA24" s="21"/>
      <c r="BB24" s="22"/>
      <c r="BC24" s="22"/>
      <c r="BD24" s="23"/>
      <c r="BE24" s="21"/>
      <c r="BF24" s="22"/>
      <c r="BG24" s="22"/>
      <c r="BH24" s="23"/>
      <c r="BI24" s="18">
        <f t="shared" ref="BI24" si="18">SUM(AK24:BH24)</f>
        <v>0</v>
      </c>
      <c r="BJ24" s="19"/>
      <c r="BK24" s="19"/>
      <c r="BL24" s="20"/>
      <c r="BM24" s="18">
        <f t="shared" ref="BM24" si="19">AG24+BI24</f>
        <v>0</v>
      </c>
      <c r="BN24" s="19"/>
      <c r="BO24" s="19"/>
      <c r="BP24" s="24"/>
    </row>
    <row r="25" spans="1:68" ht="18" customHeight="1" x14ac:dyDescent="0.2">
      <c r="A25" s="7"/>
      <c r="B25" s="29" t="s">
        <v>30</v>
      </c>
      <c r="C25" s="29"/>
      <c r="D25" s="29"/>
      <c r="E25" s="29"/>
      <c r="F25" s="29"/>
      <c r="G25" s="29"/>
      <c r="H25" s="2"/>
      <c r="I25" s="18">
        <f>SUM(I23:L24)</f>
        <v>0</v>
      </c>
      <c r="J25" s="19"/>
      <c r="K25" s="19"/>
      <c r="L25" s="19"/>
      <c r="M25" s="18">
        <f t="shared" ref="M25" si="20">SUM(M23:P24)</f>
        <v>0</v>
      </c>
      <c r="N25" s="19"/>
      <c r="O25" s="19"/>
      <c r="P25" s="20"/>
      <c r="Q25" s="18">
        <f t="shared" ref="Q25" si="21">SUM(Q23:T24)</f>
        <v>0</v>
      </c>
      <c r="R25" s="19"/>
      <c r="S25" s="19"/>
      <c r="T25" s="20"/>
      <c r="U25" s="18">
        <f t="shared" ref="U25" si="22">SUM(U23:X24)</f>
        <v>0</v>
      </c>
      <c r="V25" s="19"/>
      <c r="W25" s="19"/>
      <c r="X25" s="20"/>
      <c r="Y25" s="18">
        <f t="shared" ref="Y25" si="23">SUM(Y23:AB24)</f>
        <v>0</v>
      </c>
      <c r="Z25" s="19"/>
      <c r="AA25" s="19"/>
      <c r="AB25" s="20"/>
      <c r="AC25" s="18">
        <f t="shared" ref="AC25" si="24">SUM(AC23:AF24)</f>
        <v>0</v>
      </c>
      <c r="AD25" s="19"/>
      <c r="AE25" s="19"/>
      <c r="AF25" s="20"/>
      <c r="AG25" s="18">
        <f t="shared" ref="AG25" si="25">SUM(I25:AF25)</f>
        <v>0</v>
      </c>
      <c r="AH25" s="19"/>
      <c r="AI25" s="19"/>
      <c r="AJ25" s="20"/>
      <c r="AK25" s="18">
        <f t="shared" ref="AK25" si="26">SUM(AK23:AN24)</f>
        <v>0</v>
      </c>
      <c r="AL25" s="19"/>
      <c r="AM25" s="19"/>
      <c r="AN25" s="20"/>
      <c r="AO25" s="18">
        <f t="shared" ref="AO25" si="27">SUM(AO23:AR24)</f>
        <v>0</v>
      </c>
      <c r="AP25" s="19"/>
      <c r="AQ25" s="19"/>
      <c r="AR25" s="20"/>
      <c r="AS25" s="18">
        <f t="shared" ref="AS25" si="28">SUM(AS23:AV24)</f>
        <v>0</v>
      </c>
      <c r="AT25" s="19"/>
      <c r="AU25" s="19"/>
      <c r="AV25" s="20"/>
      <c r="AW25" s="18">
        <f t="shared" ref="AW25" si="29">SUM(AW23:AZ24)</f>
        <v>0</v>
      </c>
      <c r="AX25" s="19"/>
      <c r="AY25" s="19"/>
      <c r="AZ25" s="20"/>
      <c r="BA25" s="18">
        <f t="shared" ref="BA25" si="30">SUM(BA23:BD24)</f>
        <v>0</v>
      </c>
      <c r="BB25" s="19"/>
      <c r="BC25" s="19"/>
      <c r="BD25" s="20"/>
      <c r="BE25" s="18">
        <f t="shared" ref="BE25" si="31">SUM(BE23:BH24)</f>
        <v>0</v>
      </c>
      <c r="BF25" s="19"/>
      <c r="BG25" s="19"/>
      <c r="BH25" s="20"/>
      <c r="BI25" s="18">
        <f t="shared" ref="BI25" si="32">SUM(AK25:BH25)</f>
        <v>0</v>
      </c>
      <c r="BJ25" s="19"/>
      <c r="BK25" s="19"/>
      <c r="BL25" s="20"/>
      <c r="BM25" s="18">
        <f t="shared" si="0"/>
        <v>0</v>
      </c>
      <c r="BN25" s="19"/>
      <c r="BO25" s="19"/>
      <c r="BP25" s="24"/>
    </row>
    <row r="26" spans="1:68" ht="18" customHeight="1" x14ac:dyDescent="0.2">
      <c r="A26" s="7"/>
      <c r="B26" s="29" t="s">
        <v>45</v>
      </c>
      <c r="C26" s="29"/>
      <c r="D26" s="29"/>
      <c r="E26" s="29"/>
      <c r="F26" s="29"/>
      <c r="G26" s="29"/>
      <c r="H26" s="2"/>
      <c r="I26" s="18">
        <f>I22+I25</f>
        <v>100000</v>
      </c>
      <c r="J26" s="19"/>
      <c r="K26" s="19"/>
      <c r="L26" s="20"/>
      <c r="M26" s="18">
        <f>M22+M25</f>
        <v>0</v>
      </c>
      <c r="N26" s="19"/>
      <c r="O26" s="19"/>
      <c r="P26" s="20"/>
      <c r="Q26" s="18">
        <f>Q22+Q25</f>
        <v>0</v>
      </c>
      <c r="R26" s="19"/>
      <c r="S26" s="19"/>
      <c r="T26" s="20"/>
      <c r="U26" s="18">
        <f>U22+U25</f>
        <v>0</v>
      </c>
      <c r="V26" s="19"/>
      <c r="W26" s="19"/>
      <c r="X26" s="20"/>
      <c r="Y26" s="18">
        <f>Y22+Y25</f>
        <v>0</v>
      </c>
      <c r="Z26" s="19"/>
      <c r="AA26" s="19"/>
      <c r="AB26" s="20"/>
      <c r="AC26" s="18">
        <f>AC22+AC25</f>
        <v>0</v>
      </c>
      <c r="AD26" s="19"/>
      <c r="AE26" s="19"/>
      <c r="AF26" s="20"/>
      <c r="AG26" s="18">
        <f t="shared" ref="AG26" si="33">SUM(I26:AF26)</f>
        <v>100000</v>
      </c>
      <c r="AH26" s="19"/>
      <c r="AI26" s="19"/>
      <c r="AJ26" s="20"/>
      <c r="AK26" s="18">
        <f>AK22+AK25</f>
        <v>150000</v>
      </c>
      <c r="AL26" s="19"/>
      <c r="AM26" s="19"/>
      <c r="AN26" s="20"/>
      <c r="AO26" s="18">
        <f>AO22+AO25</f>
        <v>0</v>
      </c>
      <c r="AP26" s="19"/>
      <c r="AQ26" s="19"/>
      <c r="AR26" s="20"/>
      <c r="AS26" s="18">
        <f>AS22+AS25</f>
        <v>0</v>
      </c>
      <c r="AT26" s="19"/>
      <c r="AU26" s="19"/>
      <c r="AV26" s="20"/>
      <c r="AW26" s="18">
        <f>AW22+AW25</f>
        <v>0</v>
      </c>
      <c r="AX26" s="19"/>
      <c r="AY26" s="19"/>
      <c r="AZ26" s="20"/>
      <c r="BA26" s="18">
        <f>BA22+BA25</f>
        <v>0</v>
      </c>
      <c r="BB26" s="19"/>
      <c r="BC26" s="19"/>
      <c r="BD26" s="20"/>
      <c r="BE26" s="18">
        <f>BE22+BE25</f>
        <v>0</v>
      </c>
      <c r="BF26" s="19"/>
      <c r="BG26" s="19"/>
      <c r="BH26" s="20"/>
      <c r="BI26" s="18">
        <f t="shared" ref="BI26" si="34">SUM(AK26:BH26)</f>
        <v>150000</v>
      </c>
      <c r="BJ26" s="19"/>
      <c r="BK26" s="19"/>
      <c r="BL26" s="20"/>
      <c r="BM26" s="18">
        <f t="shared" si="0"/>
        <v>250000</v>
      </c>
      <c r="BN26" s="19"/>
      <c r="BO26" s="19"/>
      <c r="BP26" s="24"/>
    </row>
    <row r="27" spans="1:68" ht="18" customHeight="1" x14ac:dyDescent="0.2">
      <c r="A27" s="25" t="s">
        <v>42</v>
      </c>
      <c r="B27" s="28" t="s">
        <v>31</v>
      </c>
      <c r="C27" s="28"/>
      <c r="D27" s="28"/>
      <c r="E27" s="28"/>
      <c r="F27" s="28"/>
      <c r="G27" s="28"/>
      <c r="H27" s="13"/>
      <c r="I27" s="21"/>
      <c r="J27" s="22"/>
      <c r="K27" s="22"/>
      <c r="L27" s="23"/>
      <c r="M27" s="21"/>
      <c r="N27" s="22"/>
      <c r="O27" s="22"/>
      <c r="P27" s="23"/>
      <c r="Q27" s="21"/>
      <c r="R27" s="22"/>
      <c r="S27" s="22"/>
      <c r="T27" s="23"/>
      <c r="U27" s="21"/>
      <c r="V27" s="22"/>
      <c r="W27" s="22"/>
      <c r="X27" s="23"/>
      <c r="Y27" s="21"/>
      <c r="Z27" s="22"/>
      <c r="AA27" s="22"/>
      <c r="AB27" s="23"/>
      <c r="AC27" s="21"/>
      <c r="AD27" s="22"/>
      <c r="AE27" s="22"/>
      <c r="AF27" s="23"/>
      <c r="AG27" s="18">
        <f>SUM(I27:AF27)</f>
        <v>0</v>
      </c>
      <c r="AH27" s="19"/>
      <c r="AI27" s="19"/>
      <c r="AJ27" s="20"/>
      <c r="AK27" s="21"/>
      <c r="AL27" s="22"/>
      <c r="AM27" s="22"/>
      <c r="AN27" s="23"/>
      <c r="AO27" s="21"/>
      <c r="AP27" s="22"/>
      <c r="AQ27" s="22"/>
      <c r="AR27" s="23"/>
      <c r="AS27" s="21"/>
      <c r="AT27" s="22"/>
      <c r="AU27" s="22"/>
      <c r="AV27" s="23"/>
      <c r="AW27" s="21"/>
      <c r="AX27" s="22"/>
      <c r="AY27" s="22"/>
      <c r="AZ27" s="23"/>
      <c r="BA27" s="21"/>
      <c r="BB27" s="22"/>
      <c r="BC27" s="22"/>
      <c r="BD27" s="23"/>
      <c r="BE27" s="21"/>
      <c r="BF27" s="22"/>
      <c r="BG27" s="22"/>
      <c r="BH27" s="23"/>
      <c r="BI27" s="18">
        <f>SUM(AK27:BH27)</f>
        <v>0</v>
      </c>
      <c r="BJ27" s="19"/>
      <c r="BK27" s="19"/>
      <c r="BL27" s="20"/>
      <c r="BM27" s="18">
        <f t="shared" si="0"/>
        <v>0</v>
      </c>
      <c r="BN27" s="19"/>
      <c r="BO27" s="19"/>
      <c r="BP27" s="24"/>
    </row>
    <row r="28" spans="1:68" ht="18" customHeight="1" x14ac:dyDescent="0.2">
      <c r="A28" s="26"/>
      <c r="B28" s="28" t="s">
        <v>32</v>
      </c>
      <c r="C28" s="28"/>
      <c r="D28" s="28"/>
      <c r="E28" s="28"/>
      <c r="F28" s="28"/>
      <c r="G28" s="28"/>
      <c r="H28" s="13"/>
      <c r="I28" s="21"/>
      <c r="J28" s="22"/>
      <c r="K28" s="22"/>
      <c r="L28" s="23"/>
      <c r="M28" s="21"/>
      <c r="N28" s="22"/>
      <c r="O28" s="22"/>
      <c r="P28" s="23"/>
      <c r="Q28" s="21"/>
      <c r="R28" s="22"/>
      <c r="S28" s="22"/>
      <c r="T28" s="23"/>
      <c r="U28" s="21"/>
      <c r="V28" s="22"/>
      <c r="W28" s="22"/>
      <c r="X28" s="23"/>
      <c r="Y28" s="21"/>
      <c r="Z28" s="22"/>
      <c r="AA28" s="22"/>
      <c r="AB28" s="23"/>
      <c r="AC28" s="21"/>
      <c r="AD28" s="22"/>
      <c r="AE28" s="22"/>
      <c r="AF28" s="23"/>
      <c r="AG28" s="18">
        <f>SUM(I28:AF28)</f>
        <v>0</v>
      </c>
      <c r="AH28" s="19"/>
      <c r="AI28" s="19"/>
      <c r="AJ28" s="20"/>
      <c r="AK28" s="21"/>
      <c r="AL28" s="22"/>
      <c r="AM28" s="22"/>
      <c r="AN28" s="23"/>
      <c r="AO28" s="21"/>
      <c r="AP28" s="22"/>
      <c r="AQ28" s="22"/>
      <c r="AR28" s="23"/>
      <c r="AS28" s="21"/>
      <c r="AT28" s="22"/>
      <c r="AU28" s="22"/>
      <c r="AV28" s="23"/>
      <c r="AW28" s="21"/>
      <c r="AX28" s="22"/>
      <c r="AY28" s="22"/>
      <c r="AZ28" s="23"/>
      <c r="BA28" s="21"/>
      <c r="BB28" s="22"/>
      <c r="BC28" s="22"/>
      <c r="BD28" s="23"/>
      <c r="BE28" s="21"/>
      <c r="BF28" s="22"/>
      <c r="BG28" s="22"/>
      <c r="BH28" s="23"/>
      <c r="BI28" s="18">
        <f>SUM(AK28:BH28)</f>
        <v>0</v>
      </c>
      <c r="BJ28" s="19"/>
      <c r="BK28" s="19"/>
      <c r="BL28" s="20"/>
      <c r="BM28" s="18">
        <f t="shared" si="0"/>
        <v>0</v>
      </c>
      <c r="BN28" s="19"/>
      <c r="BO28" s="19"/>
      <c r="BP28" s="24"/>
    </row>
    <row r="29" spans="1:68" ht="18" customHeight="1" x14ac:dyDescent="0.2">
      <c r="A29" s="26"/>
      <c r="B29" s="28" t="s">
        <v>33</v>
      </c>
      <c r="C29" s="28"/>
      <c r="D29" s="28"/>
      <c r="E29" s="28"/>
      <c r="F29" s="28"/>
      <c r="G29" s="28"/>
      <c r="H29" s="13"/>
      <c r="I29" s="21"/>
      <c r="J29" s="22"/>
      <c r="K29" s="22"/>
      <c r="L29" s="23"/>
      <c r="M29" s="21"/>
      <c r="N29" s="22"/>
      <c r="O29" s="22"/>
      <c r="P29" s="23"/>
      <c r="Q29" s="21"/>
      <c r="R29" s="22"/>
      <c r="S29" s="22"/>
      <c r="T29" s="23"/>
      <c r="U29" s="21"/>
      <c r="V29" s="22"/>
      <c r="W29" s="22"/>
      <c r="X29" s="23"/>
      <c r="Y29" s="21"/>
      <c r="Z29" s="22"/>
      <c r="AA29" s="22"/>
      <c r="AB29" s="23"/>
      <c r="AC29" s="21"/>
      <c r="AD29" s="22"/>
      <c r="AE29" s="22"/>
      <c r="AF29" s="23"/>
      <c r="AG29" s="18">
        <f>SUM(I29:AF29)</f>
        <v>0</v>
      </c>
      <c r="AH29" s="19"/>
      <c r="AI29" s="19"/>
      <c r="AJ29" s="20"/>
      <c r="AK29" s="21"/>
      <c r="AL29" s="22"/>
      <c r="AM29" s="22"/>
      <c r="AN29" s="23"/>
      <c r="AO29" s="21"/>
      <c r="AP29" s="22"/>
      <c r="AQ29" s="22"/>
      <c r="AR29" s="23"/>
      <c r="AS29" s="21"/>
      <c r="AT29" s="22"/>
      <c r="AU29" s="22"/>
      <c r="AV29" s="23"/>
      <c r="AW29" s="21"/>
      <c r="AX29" s="22"/>
      <c r="AY29" s="22"/>
      <c r="AZ29" s="23"/>
      <c r="BA29" s="21"/>
      <c r="BB29" s="22"/>
      <c r="BC29" s="22"/>
      <c r="BD29" s="23"/>
      <c r="BE29" s="21"/>
      <c r="BF29" s="22"/>
      <c r="BG29" s="22"/>
      <c r="BH29" s="23"/>
      <c r="BI29" s="18">
        <f>SUM(AK29:BH29)</f>
        <v>0</v>
      </c>
      <c r="BJ29" s="19"/>
      <c r="BK29" s="19"/>
      <c r="BL29" s="20"/>
      <c r="BM29" s="18">
        <f t="shared" si="0"/>
        <v>0</v>
      </c>
      <c r="BN29" s="19"/>
      <c r="BO29" s="19"/>
      <c r="BP29" s="24"/>
    </row>
    <row r="30" spans="1:68" ht="18" customHeight="1" x14ac:dyDescent="0.2">
      <c r="A30" s="26"/>
      <c r="B30" s="28" t="s">
        <v>43</v>
      </c>
      <c r="C30" s="28"/>
      <c r="D30" s="28"/>
      <c r="E30" s="28"/>
      <c r="F30" s="28"/>
      <c r="G30" s="28"/>
      <c r="H30" s="13"/>
      <c r="I30" s="21"/>
      <c r="J30" s="22"/>
      <c r="K30" s="22"/>
      <c r="L30" s="23"/>
      <c r="M30" s="21"/>
      <c r="N30" s="22"/>
      <c r="O30" s="22"/>
      <c r="P30" s="23"/>
      <c r="Q30" s="21"/>
      <c r="R30" s="22"/>
      <c r="S30" s="22"/>
      <c r="T30" s="23"/>
      <c r="U30" s="21"/>
      <c r="V30" s="22"/>
      <c r="W30" s="22"/>
      <c r="X30" s="23"/>
      <c r="Y30" s="21"/>
      <c r="Z30" s="22"/>
      <c r="AA30" s="22"/>
      <c r="AB30" s="23"/>
      <c r="AC30" s="21"/>
      <c r="AD30" s="22"/>
      <c r="AE30" s="22"/>
      <c r="AF30" s="23"/>
      <c r="AG30" s="18">
        <f>SUM(I30:AF30)</f>
        <v>0</v>
      </c>
      <c r="AH30" s="19"/>
      <c r="AI30" s="19"/>
      <c r="AJ30" s="20"/>
      <c r="AK30" s="21"/>
      <c r="AL30" s="22"/>
      <c r="AM30" s="22"/>
      <c r="AN30" s="23"/>
      <c r="AO30" s="21"/>
      <c r="AP30" s="22"/>
      <c r="AQ30" s="22"/>
      <c r="AR30" s="23"/>
      <c r="AS30" s="21"/>
      <c r="AT30" s="22"/>
      <c r="AU30" s="22"/>
      <c r="AV30" s="23"/>
      <c r="AW30" s="21"/>
      <c r="AX30" s="22"/>
      <c r="AY30" s="22"/>
      <c r="AZ30" s="23"/>
      <c r="BA30" s="21"/>
      <c r="BB30" s="22"/>
      <c r="BC30" s="22"/>
      <c r="BD30" s="23"/>
      <c r="BE30" s="21"/>
      <c r="BF30" s="22"/>
      <c r="BG30" s="22"/>
      <c r="BH30" s="23"/>
      <c r="BI30" s="18">
        <f>SUM(AK30:BH30)</f>
        <v>0</v>
      </c>
      <c r="BJ30" s="19"/>
      <c r="BK30" s="19"/>
      <c r="BL30" s="20"/>
      <c r="BM30" s="18">
        <f t="shared" ref="BM30" si="35">AG30+BI30</f>
        <v>0</v>
      </c>
      <c r="BN30" s="19"/>
      <c r="BO30" s="19"/>
      <c r="BP30" s="24"/>
    </row>
    <row r="31" spans="1:68" ht="18" customHeight="1" x14ac:dyDescent="0.2">
      <c r="A31" s="26"/>
      <c r="B31" s="28"/>
      <c r="C31" s="28"/>
      <c r="D31" s="28"/>
      <c r="E31" s="28"/>
      <c r="F31" s="28"/>
      <c r="G31" s="28"/>
      <c r="H31" s="13"/>
      <c r="I31" s="21"/>
      <c r="J31" s="22"/>
      <c r="K31" s="22"/>
      <c r="L31" s="23"/>
      <c r="M31" s="21"/>
      <c r="N31" s="22"/>
      <c r="O31" s="22"/>
      <c r="P31" s="23"/>
      <c r="Q31" s="21"/>
      <c r="R31" s="22"/>
      <c r="S31" s="22"/>
      <c r="T31" s="23"/>
      <c r="U31" s="21"/>
      <c r="V31" s="22"/>
      <c r="W31" s="22"/>
      <c r="X31" s="23"/>
      <c r="Y31" s="21"/>
      <c r="Z31" s="22"/>
      <c r="AA31" s="22"/>
      <c r="AB31" s="23"/>
      <c r="AC31" s="21"/>
      <c r="AD31" s="22"/>
      <c r="AE31" s="22"/>
      <c r="AF31" s="23"/>
      <c r="AG31" s="18">
        <f>SUM(I31:AF31)</f>
        <v>0</v>
      </c>
      <c r="AH31" s="19"/>
      <c r="AI31" s="19"/>
      <c r="AJ31" s="20"/>
      <c r="AK31" s="21"/>
      <c r="AL31" s="22"/>
      <c r="AM31" s="22"/>
      <c r="AN31" s="23"/>
      <c r="AO31" s="21"/>
      <c r="AP31" s="22"/>
      <c r="AQ31" s="22"/>
      <c r="AR31" s="23"/>
      <c r="AS31" s="21"/>
      <c r="AT31" s="22"/>
      <c r="AU31" s="22"/>
      <c r="AV31" s="23"/>
      <c r="AW31" s="21"/>
      <c r="AX31" s="22"/>
      <c r="AY31" s="22"/>
      <c r="AZ31" s="23"/>
      <c r="BA31" s="21"/>
      <c r="BB31" s="22"/>
      <c r="BC31" s="22"/>
      <c r="BD31" s="23"/>
      <c r="BE31" s="21"/>
      <c r="BF31" s="22"/>
      <c r="BG31" s="22"/>
      <c r="BH31" s="23"/>
      <c r="BI31" s="18">
        <f>SUM(AK31:BH31)</f>
        <v>0</v>
      </c>
      <c r="BJ31" s="19"/>
      <c r="BK31" s="19"/>
      <c r="BL31" s="20"/>
      <c r="BM31" s="18">
        <f t="shared" si="0"/>
        <v>0</v>
      </c>
      <c r="BN31" s="19"/>
      <c r="BO31" s="19"/>
      <c r="BP31" s="24"/>
    </row>
    <row r="32" spans="1:68" ht="18" customHeight="1" x14ac:dyDescent="0.2">
      <c r="A32" s="26"/>
      <c r="B32" s="29" t="s">
        <v>34</v>
      </c>
      <c r="C32" s="29"/>
      <c r="D32" s="29"/>
      <c r="E32" s="29"/>
      <c r="F32" s="29"/>
      <c r="G32" s="29"/>
      <c r="H32" s="2"/>
      <c r="I32" s="18">
        <f>SUM(I27:L31)</f>
        <v>0</v>
      </c>
      <c r="J32" s="19"/>
      <c r="K32" s="19"/>
      <c r="L32" s="20"/>
      <c r="M32" s="18">
        <f>SUM(M27:P31)</f>
        <v>0</v>
      </c>
      <c r="N32" s="19"/>
      <c r="O32" s="19"/>
      <c r="P32" s="20"/>
      <c r="Q32" s="18">
        <f>SUM(Q27:T31)</f>
        <v>0</v>
      </c>
      <c r="R32" s="19"/>
      <c r="S32" s="19"/>
      <c r="T32" s="20"/>
      <c r="U32" s="18">
        <f>SUM(U27:X31)</f>
        <v>0</v>
      </c>
      <c r="V32" s="19"/>
      <c r="W32" s="19"/>
      <c r="X32" s="20"/>
      <c r="Y32" s="18">
        <f>SUM(Y27:AB31)</f>
        <v>0</v>
      </c>
      <c r="Z32" s="19"/>
      <c r="AA32" s="19"/>
      <c r="AB32" s="20"/>
      <c r="AC32" s="18">
        <f>SUM(AC27:AF31)</f>
        <v>0</v>
      </c>
      <c r="AD32" s="19"/>
      <c r="AE32" s="19"/>
      <c r="AF32" s="20"/>
      <c r="AG32" s="18">
        <f>SUM(AG27:AJ31)</f>
        <v>0</v>
      </c>
      <c r="AH32" s="19"/>
      <c r="AI32" s="19"/>
      <c r="AJ32" s="20"/>
      <c r="AK32" s="18">
        <f>SUM(AK27:AN31)</f>
        <v>0</v>
      </c>
      <c r="AL32" s="19"/>
      <c r="AM32" s="19"/>
      <c r="AN32" s="20"/>
      <c r="AO32" s="18">
        <f>SUM(AO27:AR31)</f>
        <v>0</v>
      </c>
      <c r="AP32" s="19"/>
      <c r="AQ32" s="19"/>
      <c r="AR32" s="20"/>
      <c r="AS32" s="18">
        <f>SUM(AS27:AV31)</f>
        <v>0</v>
      </c>
      <c r="AT32" s="19"/>
      <c r="AU32" s="19"/>
      <c r="AV32" s="20"/>
      <c r="AW32" s="18">
        <f>SUM(AW27:AZ31)</f>
        <v>0</v>
      </c>
      <c r="AX32" s="19"/>
      <c r="AY32" s="19"/>
      <c r="AZ32" s="20"/>
      <c r="BA32" s="18">
        <f>SUM(BA27:BD31)</f>
        <v>0</v>
      </c>
      <c r="BB32" s="19"/>
      <c r="BC32" s="19"/>
      <c r="BD32" s="20"/>
      <c r="BE32" s="18">
        <f>SUM(BE27:BH31)</f>
        <v>0</v>
      </c>
      <c r="BF32" s="19"/>
      <c r="BG32" s="19"/>
      <c r="BH32" s="20"/>
      <c r="BI32" s="18">
        <f t="shared" ref="BI32:BI33" si="36">SUM(AK32:BH32)</f>
        <v>0</v>
      </c>
      <c r="BJ32" s="19"/>
      <c r="BK32" s="19"/>
      <c r="BL32" s="20"/>
      <c r="BM32" s="18">
        <f t="shared" si="0"/>
        <v>0</v>
      </c>
      <c r="BN32" s="19"/>
      <c r="BO32" s="19"/>
      <c r="BP32" s="24"/>
    </row>
    <row r="33" spans="1:68" ht="18" customHeight="1" x14ac:dyDescent="0.2">
      <c r="A33" s="26"/>
      <c r="B33" s="29" t="s">
        <v>35</v>
      </c>
      <c r="C33" s="29"/>
      <c r="D33" s="29"/>
      <c r="E33" s="29"/>
      <c r="F33" s="29"/>
      <c r="G33" s="29"/>
      <c r="H33" s="2"/>
      <c r="I33" s="18">
        <f>I22-I32</f>
        <v>100000</v>
      </c>
      <c r="J33" s="19"/>
      <c r="K33" s="19"/>
      <c r="L33" s="19"/>
      <c r="M33" s="18">
        <f>M22-M32</f>
        <v>0</v>
      </c>
      <c r="N33" s="19"/>
      <c r="O33" s="19"/>
      <c r="P33" s="20"/>
      <c r="Q33" s="18">
        <f>Q22-Q32</f>
        <v>0</v>
      </c>
      <c r="R33" s="19"/>
      <c r="S33" s="19"/>
      <c r="T33" s="20"/>
      <c r="U33" s="18">
        <f>U22-U32</f>
        <v>0</v>
      </c>
      <c r="V33" s="19"/>
      <c r="W33" s="19"/>
      <c r="X33" s="20"/>
      <c r="Y33" s="18">
        <f>Y22-Y32</f>
        <v>0</v>
      </c>
      <c r="Z33" s="19"/>
      <c r="AA33" s="19"/>
      <c r="AB33" s="20"/>
      <c r="AC33" s="18">
        <f>AC22-AC32</f>
        <v>0</v>
      </c>
      <c r="AD33" s="19"/>
      <c r="AE33" s="19"/>
      <c r="AF33" s="20"/>
      <c r="AG33" s="18">
        <f>AG22-AG32</f>
        <v>100000</v>
      </c>
      <c r="AH33" s="19"/>
      <c r="AI33" s="19"/>
      <c r="AJ33" s="20"/>
      <c r="AK33" s="18">
        <f>AK22-AK32</f>
        <v>150000</v>
      </c>
      <c r="AL33" s="19"/>
      <c r="AM33" s="19"/>
      <c r="AN33" s="20"/>
      <c r="AO33" s="18">
        <f>AO22-AO32</f>
        <v>0</v>
      </c>
      <c r="AP33" s="19"/>
      <c r="AQ33" s="19"/>
      <c r="AR33" s="20"/>
      <c r="AS33" s="18">
        <f>AS22-AS32</f>
        <v>0</v>
      </c>
      <c r="AT33" s="19"/>
      <c r="AU33" s="19"/>
      <c r="AV33" s="20"/>
      <c r="AW33" s="18">
        <f>AW22-AW32</f>
        <v>0</v>
      </c>
      <c r="AX33" s="19"/>
      <c r="AY33" s="19"/>
      <c r="AZ33" s="20"/>
      <c r="BA33" s="18">
        <f>BA22-BA32</f>
        <v>0</v>
      </c>
      <c r="BB33" s="19"/>
      <c r="BC33" s="19"/>
      <c r="BD33" s="20"/>
      <c r="BE33" s="18">
        <f>BE22-BE32</f>
        <v>0</v>
      </c>
      <c r="BF33" s="19"/>
      <c r="BG33" s="19"/>
      <c r="BH33" s="20"/>
      <c r="BI33" s="18">
        <f t="shared" si="36"/>
        <v>150000</v>
      </c>
      <c r="BJ33" s="19"/>
      <c r="BK33" s="19"/>
      <c r="BL33" s="20"/>
      <c r="BM33" s="18">
        <f t="shared" si="0"/>
        <v>250000</v>
      </c>
      <c r="BN33" s="19"/>
      <c r="BO33" s="19"/>
      <c r="BP33" s="24"/>
    </row>
    <row r="34" spans="1:68" ht="18" customHeight="1" x14ac:dyDescent="0.2">
      <c r="A34" s="26"/>
      <c r="B34" s="28" t="s">
        <v>36</v>
      </c>
      <c r="C34" s="28"/>
      <c r="D34" s="28"/>
      <c r="E34" s="28"/>
      <c r="F34" s="28"/>
      <c r="G34" s="28"/>
      <c r="H34" s="13"/>
      <c r="I34" s="21"/>
      <c r="J34" s="22"/>
      <c r="K34" s="22"/>
      <c r="L34" s="23"/>
      <c r="M34" s="21"/>
      <c r="N34" s="22"/>
      <c r="O34" s="22"/>
      <c r="P34" s="23"/>
      <c r="Q34" s="21"/>
      <c r="R34" s="22"/>
      <c r="S34" s="22"/>
      <c r="T34" s="23"/>
      <c r="U34" s="21"/>
      <c r="V34" s="22"/>
      <c r="W34" s="22"/>
      <c r="X34" s="23"/>
      <c r="Y34" s="21"/>
      <c r="Z34" s="22"/>
      <c r="AA34" s="22"/>
      <c r="AB34" s="23"/>
      <c r="AC34" s="21"/>
      <c r="AD34" s="22"/>
      <c r="AE34" s="22"/>
      <c r="AF34" s="23"/>
      <c r="AG34" s="18">
        <f>SUM(I34:AF34)</f>
        <v>0</v>
      </c>
      <c r="AH34" s="19"/>
      <c r="AI34" s="19"/>
      <c r="AJ34" s="20"/>
      <c r="AK34" s="21"/>
      <c r="AL34" s="22"/>
      <c r="AM34" s="22"/>
      <c r="AN34" s="23"/>
      <c r="AO34" s="21"/>
      <c r="AP34" s="22"/>
      <c r="AQ34" s="22"/>
      <c r="AR34" s="23"/>
      <c r="AS34" s="21"/>
      <c r="AT34" s="22"/>
      <c r="AU34" s="22"/>
      <c r="AV34" s="23"/>
      <c r="AW34" s="21"/>
      <c r="AX34" s="22"/>
      <c r="AY34" s="22"/>
      <c r="AZ34" s="23"/>
      <c r="BA34" s="21"/>
      <c r="BB34" s="22"/>
      <c r="BC34" s="22"/>
      <c r="BD34" s="23"/>
      <c r="BE34" s="21"/>
      <c r="BF34" s="22"/>
      <c r="BG34" s="22"/>
      <c r="BH34" s="23"/>
      <c r="BI34" s="18">
        <f>SUM(AK34:BH34)</f>
        <v>0</v>
      </c>
      <c r="BJ34" s="19"/>
      <c r="BK34" s="19"/>
      <c r="BL34" s="20"/>
      <c r="BM34" s="18">
        <f t="shared" si="0"/>
        <v>0</v>
      </c>
      <c r="BN34" s="19"/>
      <c r="BO34" s="19"/>
      <c r="BP34" s="24"/>
    </row>
    <row r="35" spans="1:68" ht="18" customHeight="1" x14ac:dyDescent="0.2">
      <c r="A35" s="26"/>
      <c r="B35" s="28" t="s">
        <v>37</v>
      </c>
      <c r="C35" s="28"/>
      <c r="D35" s="28"/>
      <c r="E35" s="28"/>
      <c r="F35" s="28"/>
      <c r="G35" s="28"/>
      <c r="H35" s="13"/>
      <c r="I35" s="21"/>
      <c r="J35" s="22"/>
      <c r="K35" s="22"/>
      <c r="L35" s="23"/>
      <c r="M35" s="21"/>
      <c r="N35" s="22"/>
      <c r="O35" s="22"/>
      <c r="P35" s="23"/>
      <c r="Q35" s="21"/>
      <c r="R35" s="22"/>
      <c r="S35" s="22"/>
      <c r="T35" s="23"/>
      <c r="U35" s="21"/>
      <c r="V35" s="22"/>
      <c r="W35" s="22"/>
      <c r="X35" s="23"/>
      <c r="Y35" s="21"/>
      <c r="Z35" s="22"/>
      <c r="AA35" s="22"/>
      <c r="AB35" s="23"/>
      <c r="AC35" s="21"/>
      <c r="AD35" s="22"/>
      <c r="AE35" s="22"/>
      <c r="AF35" s="23"/>
      <c r="AG35" s="18">
        <f t="shared" ref="AG35:AG37" si="37">SUM(I35:AF35)</f>
        <v>0</v>
      </c>
      <c r="AH35" s="19"/>
      <c r="AI35" s="19"/>
      <c r="AJ35" s="20"/>
      <c r="AK35" s="21"/>
      <c r="AL35" s="22"/>
      <c r="AM35" s="22"/>
      <c r="AN35" s="23"/>
      <c r="AO35" s="21"/>
      <c r="AP35" s="22"/>
      <c r="AQ35" s="22"/>
      <c r="AR35" s="23"/>
      <c r="AS35" s="21"/>
      <c r="AT35" s="22"/>
      <c r="AU35" s="22"/>
      <c r="AV35" s="23"/>
      <c r="AW35" s="21"/>
      <c r="AX35" s="22"/>
      <c r="AY35" s="22"/>
      <c r="AZ35" s="23"/>
      <c r="BA35" s="21"/>
      <c r="BB35" s="22"/>
      <c r="BC35" s="22"/>
      <c r="BD35" s="23"/>
      <c r="BE35" s="21"/>
      <c r="BF35" s="22"/>
      <c r="BG35" s="22"/>
      <c r="BH35" s="23"/>
      <c r="BI35" s="18">
        <f>SUM(AK35:BH35)</f>
        <v>0</v>
      </c>
      <c r="BJ35" s="19"/>
      <c r="BK35" s="19"/>
      <c r="BL35" s="20"/>
      <c r="BM35" s="18">
        <f t="shared" si="0"/>
        <v>0</v>
      </c>
      <c r="BN35" s="19"/>
      <c r="BO35" s="19"/>
      <c r="BP35" s="24"/>
    </row>
    <row r="36" spans="1:68" ht="18" customHeight="1" x14ac:dyDescent="0.2">
      <c r="A36" s="26"/>
      <c r="B36" s="28"/>
      <c r="C36" s="28"/>
      <c r="D36" s="28"/>
      <c r="E36" s="28"/>
      <c r="F36" s="28"/>
      <c r="G36" s="28"/>
      <c r="H36" s="13"/>
      <c r="I36" s="21"/>
      <c r="J36" s="22"/>
      <c r="K36" s="22"/>
      <c r="L36" s="23"/>
      <c r="M36" s="21"/>
      <c r="N36" s="22"/>
      <c r="O36" s="22"/>
      <c r="P36" s="23"/>
      <c r="Q36" s="21"/>
      <c r="R36" s="22"/>
      <c r="S36" s="22"/>
      <c r="T36" s="23"/>
      <c r="U36" s="21"/>
      <c r="V36" s="22"/>
      <c r="W36" s="22"/>
      <c r="X36" s="23"/>
      <c r="Y36" s="21"/>
      <c r="Z36" s="22"/>
      <c r="AA36" s="22"/>
      <c r="AB36" s="23"/>
      <c r="AC36" s="21"/>
      <c r="AD36" s="22"/>
      <c r="AE36" s="22"/>
      <c r="AF36" s="23"/>
      <c r="AG36" s="18">
        <f t="shared" si="37"/>
        <v>0</v>
      </c>
      <c r="AH36" s="19"/>
      <c r="AI36" s="19"/>
      <c r="AJ36" s="20"/>
      <c r="AK36" s="21"/>
      <c r="AL36" s="22"/>
      <c r="AM36" s="22"/>
      <c r="AN36" s="23"/>
      <c r="AO36" s="21"/>
      <c r="AP36" s="22"/>
      <c r="AQ36" s="22"/>
      <c r="AR36" s="23"/>
      <c r="AS36" s="21"/>
      <c r="AT36" s="22"/>
      <c r="AU36" s="22"/>
      <c r="AV36" s="23"/>
      <c r="AW36" s="21"/>
      <c r="AX36" s="22"/>
      <c r="AY36" s="22"/>
      <c r="AZ36" s="23"/>
      <c r="BA36" s="21"/>
      <c r="BB36" s="22"/>
      <c r="BC36" s="22"/>
      <c r="BD36" s="23"/>
      <c r="BE36" s="21"/>
      <c r="BF36" s="22"/>
      <c r="BG36" s="22"/>
      <c r="BH36" s="23"/>
      <c r="BI36" s="18">
        <f t="shared" ref="BI36:BI37" si="38">SUM(AK36:BH36)</f>
        <v>0</v>
      </c>
      <c r="BJ36" s="19"/>
      <c r="BK36" s="19"/>
      <c r="BL36" s="20"/>
      <c r="BM36" s="18">
        <f t="shared" si="0"/>
        <v>0</v>
      </c>
      <c r="BN36" s="19"/>
      <c r="BO36" s="19"/>
      <c r="BP36" s="24"/>
    </row>
    <row r="37" spans="1:68" ht="18" customHeight="1" x14ac:dyDescent="0.2">
      <c r="A37" s="27"/>
      <c r="B37" s="28"/>
      <c r="C37" s="28"/>
      <c r="D37" s="28"/>
      <c r="E37" s="28"/>
      <c r="F37" s="28"/>
      <c r="G37" s="28"/>
      <c r="H37" s="13"/>
      <c r="I37" s="21"/>
      <c r="J37" s="22"/>
      <c r="K37" s="22"/>
      <c r="L37" s="23"/>
      <c r="M37" s="21"/>
      <c r="N37" s="22"/>
      <c r="O37" s="22"/>
      <c r="P37" s="23"/>
      <c r="Q37" s="21"/>
      <c r="R37" s="22"/>
      <c r="S37" s="22"/>
      <c r="T37" s="23"/>
      <c r="U37" s="21"/>
      <c r="V37" s="22"/>
      <c r="W37" s="22"/>
      <c r="X37" s="23"/>
      <c r="Y37" s="21"/>
      <c r="Z37" s="22"/>
      <c r="AA37" s="22"/>
      <c r="AB37" s="23"/>
      <c r="AC37" s="21"/>
      <c r="AD37" s="22"/>
      <c r="AE37" s="22"/>
      <c r="AF37" s="23"/>
      <c r="AG37" s="18">
        <f t="shared" si="37"/>
        <v>0</v>
      </c>
      <c r="AH37" s="19"/>
      <c r="AI37" s="19"/>
      <c r="AJ37" s="20"/>
      <c r="AK37" s="21"/>
      <c r="AL37" s="22"/>
      <c r="AM37" s="22"/>
      <c r="AN37" s="23"/>
      <c r="AO37" s="21"/>
      <c r="AP37" s="22"/>
      <c r="AQ37" s="22"/>
      <c r="AR37" s="23"/>
      <c r="AS37" s="21"/>
      <c r="AT37" s="22"/>
      <c r="AU37" s="22"/>
      <c r="AV37" s="23"/>
      <c r="AW37" s="21"/>
      <c r="AX37" s="22"/>
      <c r="AY37" s="22"/>
      <c r="AZ37" s="23"/>
      <c r="BA37" s="21"/>
      <c r="BB37" s="22"/>
      <c r="BC37" s="22"/>
      <c r="BD37" s="23"/>
      <c r="BE37" s="21"/>
      <c r="BF37" s="22"/>
      <c r="BG37" s="22"/>
      <c r="BH37" s="23"/>
      <c r="BI37" s="18">
        <f t="shared" si="38"/>
        <v>0</v>
      </c>
      <c r="BJ37" s="19"/>
      <c r="BK37" s="19"/>
      <c r="BL37" s="20"/>
      <c r="BM37" s="18">
        <f t="shared" si="0"/>
        <v>0</v>
      </c>
      <c r="BN37" s="19"/>
      <c r="BO37" s="19"/>
      <c r="BP37" s="24"/>
    </row>
    <row r="38" spans="1:68" ht="18" customHeight="1" x14ac:dyDescent="0.2">
      <c r="A38" s="65"/>
      <c r="B38" s="29" t="s">
        <v>39</v>
      </c>
      <c r="C38" s="29"/>
      <c r="D38" s="29"/>
      <c r="E38" s="29"/>
      <c r="F38" s="29"/>
      <c r="G38" s="29"/>
      <c r="H38" s="2"/>
      <c r="I38" s="18">
        <f>I32+SUM(I34:L37)</f>
        <v>0</v>
      </c>
      <c r="J38" s="19"/>
      <c r="K38" s="19"/>
      <c r="L38" s="19"/>
      <c r="M38" s="18">
        <f t="shared" ref="M38" si="39">M32+SUM(M34:P37)</f>
        <v>0</v>
      </c>
      <c r="N38" s="19"/>
      <c r="O38" s="19"/>
      <c r="P38" s="20"/>
      <c r="Q38" s="18">
        <f t="shared" ref="Q38" si="40">Q32+SUM(Q34:T37)</f>
        <v>0</v>
      </c>
      <c r="R38" s="19"/>
      <c r="S38" s="19"/>
      <c r="T38" s="20"/>
      <c r="U38" s="18">
        <f t="shared" ref="U38" si="41">U32+SUM(U34:X37)</f>
        <v>0</v>
      </c>
      <c r="V38" s="19"/>
      <c r="W38" s="19"/>
      <c r="X38" s="20"/>
      <c r="Y38" s="18">
        <f t="shared" ref="Y38" si="42">Y32+SUM(Y34:AB37)</f>
        <v>0</v>
      </c>
      <c r="Z38" s="19"/>
      <c r="AA38" s="19"/>
      <c r="AB38" s="20"/>
      <c r="AC38" s="18">
        <f t="shared" ref="AC38" si="43">AC32+SUM(AC34:AF37)</f>
        <v>0</v>
      </c>
      <c r="AD38" s="19"/>
      <c r="AE38" s="19"/>
      <c r="AF38" s="20"/>
      <c r="AG38" s="18">
        <f t="shared" ref="AG38:AG39" si="44">SUM(I38:AF38)</f>
        <v>0</v>
      </c>
      <c r="AH38" s="19"/>
      <c r="AI38" s="19"/>
      <c r="AJ38" s="20"/>
      <c r="AK38" s="18">
        <f t="shared" ref="AK38" si="45">AK32+SUM(AK34:AN37)</f>
        <v>0</v>
      </c>
      <c r="AL38" s="19"/>
      <c r="AM38" s="19"/>
      <c r="AN38" s="20"/>
      <c r="AO38" s="18">
        <f t="shared" ref="AO38" si="46">AO32+SUM(AO34:AR37)</f>
        <v>0</v>
      </c>
      <c r="AP38" s="19"/>
      <c r="AQ38" s="19"/>
      <c r="AR38" s="20"/>
      <c r="AS38" s="18">
        <f t="shared" ref="AS38" si="47">AS32+SUM(AS34:AV37)</f>
        <v>0</v>
      </c>
      <c r="AT38" s="19"/>
      <c r="AU38" s="19"/>
      <c r="AV38" s="20"/>
      <c r="AW38" s="18">
        <f t="shared" ref="AW38" si="48">AW32+SUM(AW34:AZ37)</f>
        <v>0</v>
      </c>
      <c r="AX38" s="19"/>
      <c r="AY38" s="19"/>
      <c r="AZ38" s="20"/>
      <c r="BA38" s="18">
        <f t="shared" ref="BA38" si="49">BA32+SUM(BA34:BD37)</f>
        <v>0</v>
      </c>
      <c r="BB38" s="19"/>
      <c r="BC38" s="19"/>
      <c r="BD38" s="20"/>
      <c r="BE38" s="18">
        <f t="shared" ref="BE38" si="50">BE32+SUM(BE34:BH37)</f>
        <v>0</v>
      </c>
      <c r="BF38" s="19"/>
      <c r="BG38" s="19"/>
      <c r="BH38" s="20"/>
      <c r="BI38" s="18">
        <f t="shared" ref="BI38:BI39" si="51">SUM(AK38:BH38)</f>
        <v>0</v>
      </c>
      <c r="BJ38" s="19"/>
      <c r="BK38" s="19"/>
      <c r="BL38" s="20"/>
      <c r="BM38" s="18">
        <f t="shared" si="0"/>
        <v>0</v>
      </c>
      <c r="BN38" s="19"/>
      <c r="BO38" s="19"/>
      <c r="BP38" s="24"/>
    </row>
    <row r="39" spans="1:68" ht="18" customHeight="1" thickBot="1" x14ac:dyDescent="0.25">
      <c r="A39" s="10"/>
      <c r="B39" s="63" t="s">
        <v>38</v>
      </c>
      <c r="C39" s="63"/>
      <c r="D39" s="63"/>
      <c r="E39" s="63"/>
      <c r="F39" s="63"/>
      <c r="G39" s="63"/>
      <c r="H39" s="11"/>
      <c r="I39" s="60">
        <f>I26-I38</f>
        <v>100000</v>
      </c>
      <c r="J39" s="61"/>
      <c r="K39" s="61"/>
      <c r="L39" s="61"/>
      <c r="M39" s="60">
        <f t="shared" ref="M39" si="52">M26-M38</f>
        <v>0</v>
      </c>
      <c r="N39" s="61"/>
      <c r="O39" s="61"/>
      <c r="P39" s="62"/>
      <c r="Q39" s="60">
        <f t="shared" ref="Q39" si="53">Q26-Q38</f>
        <v>0</v>
      </c>
      <c r="R39" s="61"/>
      <c r="S39" s="61"/>
      <c r="T39" s="62"/>
      <c r="U39" s="60">
        <f t="shared" ref="U39" si="54">U26-U38</f>
        <v>0</v>
      </c>
      <c r="V39" s="61"/>
      <c r="W39" s="61"/>
      <c r="X39" s="62"/>
      <c r="Y39" s="60">
        <f t="shared" ref="Y39" si="55">Y26-Y38</f>
        <v>0</v>
      </c>
      <c r="Z39" s="61"/>
      <c r="AA39" s="61"/>
      <c r="AB39" s="62"/>
      <c r="AC39" s="60">
        <f t="shared" ref="AC39" si="56">AC26-AC38</f>
        <v>0</v>
      </c>
      <c r="AD39" s="61"/>
      <c r="AE39" s="61"/>
      <c r="AF39" s="62"/>
      <c r="AG39" s="60">
        <f t="shared" si="44"/>
        <v>100000</v>
      </c>
      <c r="AH39" s="61"/>
      <c r="AI39" s="61"/>
      <c r="AJ39" s="62"/>
      <c r="AK39" s="60">
        <f t="shared" ref="AK39" si="57">AK26-AK38</f>
        <v>150000</v>
      </c>
      <c r="AL39" s="61"/>
      <c r="AM39" s="61"/>
      <c r="AN39" s="62"/>
      <c r="AO39" s="60">
        <f t="shared" ref="AO39" si="58">AO26-AO38</f>
        <v>0</v>
      </c>
      <c r="AP39" s="61"/>
      <c r="AQ39" s="61"/>
      <c r="AR39" s="62"/>
      <c r="AS39" s="60">
        <f t="shared" ref="AS39" si="59">AS26-AS38</f>
        <v>0</v>
      </c>
      <c r="AT39" s="61"/>
      <c r="AU39" s="61"/>
      <c r="AV39" s="62"/>
      <c r="AW39" s="60">
        <f t="shared" ref="AW39" si="60">AW26-AW38</f>
        <v>0</v>
      </c>
      <c r="AX39" s="61"/>
      <c r="AY39" s="61"/>
      <c r="AZ39" s="62"/>
      <c r="BA39" s="60">
        <f t="shared" ref="BA39" si="61">BA26-BA38</f>
        <v>0</v>
      </c>
      <c r="BB39" s="61"/>
      <c r="BC39" s="61"/>
      <c r="BD39" s="62"/>
      <c r="BE39" s="60">
        <f t="shared" ref="BE39" si="62">BE26-BE38</f>
        <v>0</v>
      </c>
      <c r="BF39" s="61"/>
      <c r="BG39" s="61"/>
      <c r="BH39" s="62"/>
      <c r="BI39" s="60">
        <f t="shared" si="51"/>
        <v>150000</v>
      </c>
      <c r="BJ39" s="61"/>
      <c r="BK39" s="61"/>
      <c r="BL39" s="62"/>
      <c r="BM39" s="60">
        <f t="shared" si="0"/>
        <v>250000</v>
      </c>
      <c r="BN39" s="61"/>
      <c r="BO39" s="61"/>
      <c r="BP39" s="64"/>
    </row>
  </sheetData>
  <mergeCells count="551">
    <mergeCell ref="A27:A37"/>
    <mergeCell ref="AC39:AF39"/>
    <mergeCell ref="BM38:BP38"/>
    <mergeCell ref="B39:G39"/>
    <mergeCell ref="I39:L39"/>
    <mergeCell ref="M39:P39"/>
    <mergeCell ref="AO37:AR37"/>
    <mergeCell ref="AS37:AV37"/>
    <mergeCell ref="AW37:AZ37"/>
    <mergeCell ref="BA37:BD37"/>
    <mergeCell ref="Q39:T39"/>
    <mergeCell ref="U39:X39"/>
    <mergeCell ref="BE39:BH39"/>
    <mergeCell ref="BI39:BL39"/>
    <mergeCell ref="BE37:BH37"/>
    <mergeCell ref="BI37:BL37"/>
    <mergeCell ref="AO38:AR38"/>
    <mergeCell ref="AS38:AV38"/>
    <mergeCell ref="AW38:AZ38"/>
    <mergeCell ref="BA38:BD38"/>
    <mergeCell ref="BE38:BH38"/>
    <mergeCell ref="BI38:BL38"/>
    <mergeCell ref="BM39:BP39"/>
    <mergeCell ref="BA39:BD39"/>
    <mergeCell ref="BM37:BP37"/>
    <mergeCell ref="AG39:AJ39"/>
    <mergeCell ref="AK39:AN39"/>
    <mergeCell ref="AO39:AR39"/>
    <mergeCell ref="AS39:AV39"/>
    <mergeCell ref="AW39:AZ39"/>
    <mergeCell ref="B37:G37"/>
    <mergeCell ref="I37:L37"/>
    <mergeCell ref="M37:P37"/>
    <mergeCell ref="Q37:T37"/>
    <mergeCell ref="U37:X37"/>
    <mergeCell ref="Y37:AB37"/>
    <mergeCell ref="AC37:AF37"/>
    <mergeCell ref="AG37:AJ37"/>
    <mergeCell ref="AK37:AN37"/>
    <mergeCell ref="AG38:AJ38"/>
    <mergeCell ref="AK38:AN38"/>
    <mergeCell ref="B38:G38"/>
    <mergeCell ref="I38:L38"/>
    <mergeCell ref="M38:P38"/>
    <mergeCell ref="Q38:T38"/>
    <mergeCell ref="U38:X38"/>
    <mergeCell ref="Y38:AB38"/>
    <mergeCell ref="AC38:AF38"/>
    <mergeCell ref="Y39:AB39"/>
    <mergeCell ref="AS35:AV35"/>
    <mergeCell ref="AW35:AZ35"/>
    <mergeCell ref="BA35:BD35"/>
    <mergeCell ref="BE35:BH35"/>
    <mergeCell ref="BI35:BL35"/>
    <mergeCell ref="BM35:BP35"/>
    <mergeCell ref="B36:G36"/>
    <mergeCell ref="I36:L36"/>
    <mergeCell ref="M36:P36"/>
    <mergeCell ref="Q36:T36"/>
    <mergeCell ref="U36:X36"/>
    <mergeCell ref="Y36:AB36"/>
    <mergeCell ref="AC36:AF36"/>
    <mergeCell ref="AG36:AJ36"/>
    <mergeCell ref="AK36:AN36"/>
    <mergeCell ref="AO36:AR36"/>
    <mergeCell ref="AS36:AV36"/>
    <mergeCell ref="AW36:AZ36"/>
    <mergeCell ref="BA36:BD36"/>
    <mergeCell ref="BE36:BH36"/>
    <mergeCell ref="BI36:BL36"/>
    <mergeCell ref="BM36:BP36"/>
    <mergeCell ref="B35:G35"/>
    <mergeCell ref="I35:L35"/>
    <mergeCell ref="M35:P35"/>
    <mergeCell ref="Q35:T35"/>
    <mergeCell ref="U35:X35"/>
    <mergeCell ref="Y35:AB35"/>
    <mergeCell ref="AC35:AF35"/>
    <mergeCell ref="AG35:AJ35"/>
    <mergeCell ref="AK35:AN35"/>
    <mergeCell ref="AO33:AR33"/>
    <mergeCell ref="M33:P33"/>
    <mergeCell ref="Q33:T33"/>
    <mergeCell ref="U33:X33"/>
    <mergeCell ref="Y33:AB33"/>
    <mergeCell ref="AC33:AF33"/>
    <mergeCell ref="AG33:AJ33"/>
    <mergeCell ref="AK33:AN33"/>
    <mergeCell ref="AO35:AR35"/>
    <mergeCell ref="AS33:AV33"/>
    <mergeCell ref="AW33:AZ33"/>
    <mergeCell ref="BA33:BD33"/>
    <mergeCell ref="BE33:BH33"/>
    <mergeCell ref="BI33:BL33"/>
    <mergeCell ref="BM33:BP33"/>
    <mergeCell ref="B34:G34"/>
    <mergeCell ref="I34:L34"/>
    <mergeCell ref="M34:P34"/>
    <mergeCell ref="Q34:T34"/>
    <mergeCell ref="U34:X34"/>
    <mergeCell ref="Y34:AB34"/>
    <mergeCell ref="AC34:AF34"/>
    <mergeCell ref="AG34:AJ34"/>
    <mergeCell ref="AK34:AN34"/>
    <mergeCell ref="AO34:AR34"/>
    <mergeCell ref="AS34:AV34"/>
    <mergeCell ref="AW34:AZ34"/>
    <mergeCell ref="BA34:BD34"/>
    <mergeCell ref="BE34:BH34"/>
    <mergeCell ref="BI34:BL34"/>
    <mergeCell ref="BM34:BP34"/>
    <mergeCell ref="B33:G33"/>
    <mergeCell ref="I33:L33"/>
    <mergeCell ref="AW31:AZ31"/>
    <mergeCell ref="AG30:AJ30"/>
    <mergeCell ref="AK30:AN30"/>
    <mergeCell ref="AO30:AR30"/>
    <mergeCell ref="BA31:BD31"/>
    <mergeCell ref="BE31:BH31"/>
    <mergeCell ref="BI31:BL31"/>
    <mergeCell ref="BM31:BP31"/>
    <mergeCell ref="B32:G32"/>
    <mergeCell ref="I32:L32"/>
    <mergeCell ref="M32:P32"/>
    <mergeCell ref="Q32:T32"/>
    <mergeCell ref="U32:X32"/>
    <mergeCell ref="Y32:AB32"/>
    <mergeCell ref="AC32:AF32"/>
    <mergeCell ref="AG32:AJ32"/>
    <mergeCell ref="AK32:AN32"/>
    <mergeCell ref="AO32:AR32"/>
    <mergeCell ref="AS32:AV32"/>
    <mergeCell ref="AW32:AZ32"/>
    <mergeCell ref="BA32:BD32"/>
    <mergeCell ref="BE32:BH32"/>
    <mergeCell ref="BI32:BL32"/>
    <mergeCell ref="BM32:BP32"/>
    <mergeCell ref="B28:G28"/>
    <mergeCell ref="I28:L28"/>
    <mergeCell ref="AC31:AF31"/>
    <mergeCell ref="AG31:AJ31"/>
    <mergeCell ref="AK31:AN31"/>
    <mergeCell ref="AO31:AR31"/>
    <mergeCell ref="AS31:AV31"/>
    <mergeCell ref="AO29:AR29"/>
    <mergeCell ref="AS29:AV29"/>
    <mergeCell ref="M31:P31"/>
    <mergeCell ref="Q31:T31"/>
    <mergeCell ref="U31:X31"/>
    <mergeCell ref="Y31:AB31"/>
    <mergeCell ref="B29:G29"/>
    <mergeCell ref="I29:L29"/>
    <mergeCell ref="M29:P29"/>
    <mergeCell ref="Q29:T29"/>
    <mergeCell ref="U29:X29"/>
    <mergeCell ref="Y29:AB29"/>
    <mergeCell ref="AC29:AF29"/>
    <mergeCell ref="AG29:AJ29"/>
    <mergeCell ref="AK29:AN29"/>
    <mergeCell ref="BA26:BD26"/>
    <mergeCell ref="BE26:BH26"/>
    <mergeCell ref="BI26:BL26"/>
    <mergeCell ref="BA29:BD29"/>
    <mergeCell ref="BE29:BH29"/>
    <mergeCell ref="BI29:BL29"/>
    <mergeCell ref="BM29:BP29"/>
    <mergeCell ref="AC28:AF28"/>
    <mergeCell ref="AG28:AJ28"/>
    <mergeCell ref="AK28:AN28"/>
    <mergeCell ref="AO28:AR28"/>
    <mergeCell ref="AS28:AV28"/>
    <mergeCell ref="AW28:AZ28"/>
    <mergeCell ref="BA28:BD28"/>
    <mergeCell ref="BE28:BH28"/>
    <mergeCell ref="BI28:BL28"/>
    <mergeCell ref="AW29:AZ29"/>
    <mergeCell ref="BI23:BL23"/>
    <mergeCell ref="BM23:BP23"/>
    <mergeCell ref="BA24:BD24"/>
    <mergeCell ref="BE24:BH24"/>
    <mergeCell ref="BI24:BL24"/>
    <mergeCell ref="BM24:BP24"/>
    <mergeCell ref="AS24:AV24"/>
    <mergeCell ref="AW24:AZ24"/>
    <mergeCell ref="B27:G27"/>
    <mergeCell ref="I27:L27"/>
    <mergeCell ref="M27:P27"/>
    <mergeCell ref="Q27:T27"/>
    <mergeCell ref="U27:X27"/>
    <mergeCell ref="Y27:AB27"/>
    <mergeCell ref="AC27:AF27"/>
    <mergeCell ref="AG27:AJ27"/>
    <mergeCell ref="AK27:AN27"/>
    <mergeCell ref="BM26:BP26"/>
    <mergeCell ref="AO27:AR27"/>
    <mergeCell ref="AS27:AV27"/>
    <mergeCell ref="AW27:AZ27"/>
    <mergeCell ref="BA27:BD27"/>
    <mergeCell ref="BE27:BH27"/>
    <mergeCell ref="BI27:BL27"/>
    <mergeCell ref="B25:G25"/>
    <mergeCell ref="I25:L25"/>
    <mergeCell ref="M25:P25"/>
    <mergeCell ref="Q25:T25"/>
    <mergeCell ref="U25:X25"/>
    <mergeCell ref="Y25:AB25"/>
    <mergeCell ref="AC25:AF25"/>
    <mergeCell ref="AG25:AJ25"/>
    <mergeCell ref="AK25:AN25"/>
    <mergeCell ref="I23:L23"/>
    <mergeCell ref="M23:P23"/>
    <mergeCell ref="Q23:T23"/>
    <mergeCell ref="U23:X23"/>
    <mergeCell ref="B22:G22"/>
    <mergeCell ref="I22:L22"/>
    <mergeCell ref="M22:P22"/>
    <mergeCell ref="Q22:T22"/>
    <mergeCell ref="U22:X22"/>
    <mergeCell ref="BM22:BP22"/>
    <mergeCell ref="Y23:AB23"/>
    <mergeCell ref="AC23:AF23"/>
    <mergeCell ref="AG23:AJ23"/>
    <mergeCell ref="AK23:AN23"/>
    <mergeCell ref="AO23:AR23"/>
    <mergeCell ref="AO21:AR21"/>
    <mergeCell ref="AS21:AV21"/>
    <mergeCell ref="AW21:AZ21"/>
    <mergeCell ref="BA21:BD21"/>
    <mergeCell ref="AO22:AR22"/>
    <mergeCell ref="AS22:AV22"/>
    <mergeCell ref="AW22:AZ22"/>
    <mergeCell ref="BA22:BD22"/>
    <mergeCell ref="BE22:BH22"/>
    <mergeCell ref="BI22:BL22"/>
    <mergeCell ref="Y22:AB22"/>
    <mergeCell ref="AC22:AF22"/>
    <mergeCell ref="AG22:AJ22"/>
    <mergeCell ref="AK22:AN22"/>
    <mergeCell ref="AS23:AV23"/>
    <mergeCell ref="AW23:AZ23"/>
    <mergeCell ref="BA23:BD23"/>
    <mergeCell ref="BE23:BH23"/>
    <mergeCell ref="B21:G21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O20:AR20"/>
    <mergeCell ref="AS20:AV20"/>
    <mergeCell ref="AW20:AZ20"/>
    <mergeCell ref="BA20:BD20"/>
    <mergeCell ref="BE20:BH20"/>
    <mergeCell ref="BI20:BL20"/>
    <mergeCell ref="BM20:BP20"/>
    <mergeCell ref="BE21:BH21"/>
    <mergeCell ref="BI21:BL21"/>
    <mergeCell ref="BM21:BP21"/>
    <mergeCell ref="B20:G20"/>
    <mergeCell ref="I20:L20"/>
    <mergeCell ref="M20:P20"/>
    <mergeCell ref="Q20:T20"/>
    <mergeCell ref="U20:X20"/>
    <mergeCell ref="Y20:AB20"/>
    <mergeCell ref="AC20:AF20"/>
    <mergeCell ref="AG20:AJ20"/>
    <mergeCell ref="AK20:AN20"/>
    <mergeCell ref="AW18:AZ18"/>
    <mergeCell ref="BA18:BD18"/>
    <mergeCell ref="BE18:BH18"/>
    <mergeCell ref="BI18:BL18"/>
    <mergeCell ref="BM18:BP18"/>
    <mergeCell ref="B19:G19"/>
    <mergeCell ref="I19:L19"/>
    <mergeCell ref="M19:P19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BA19:BD19"/>
    <mergeCell ref="BE19:BH19"/>
    <mergeCell ref="BI19:BL19"/>
    <mergeCell ref="BM19:BP19"/>
    <mergeCell ref="B18:G18"/>
    <mergeCell ref="I18:L18"/>
    <mergeCell ref="M18:P18"/>
    <mergeCell ref="Q18:T18"/>
    <mergeCell ref="U18:X18"/>
    <mergeCell ref="Y18:AB18"/>
    <mergeCell ref="AC18:AF18"/>
    <mergeCell ref="AG18:AJ18"/>
    <mergeCell ref="AK18:AN18"/>
    <mergeCell ref="AS16:AV16"/>
    <mergeCell ref="Y16:AB16"/>
    <mergeCell ref="AC16:AF16"/>
    <mergeCell ref="AG16:AJ16"/>
    <mergeCell ref="AK16:AN16"/>
    <mergeCell ref="AO16:AR16"/>
    <mergeCell ref="AO18:AR18"/>
    <mergeCell ref="AS18:AV18"/>
    <mergeCell ref="AS17:AV17"/>
    <mergeCell ref="AW17:AZ17"/>
    <mergeCell ref="BA17:BD17"/>
    <mergeCell ref="BE17:BH17"/>
    <mergeCell ref="BI17:BL17"/>
    <mergeCell ref="BM17:BP17"/>
    <mergeCell ref="I16:L16"/>
    <mergeCell ref="M16:P16"/>
    <mergeCell ref="Q16:T16"/>
    <mergeCell ref="U16:X16"/>
    <mergeCell ref="I17:L17"/>
    <mergeCell ref="M17:P17"/>
    <mergeCell ref="Q17:T17"/>
    <mergeCell ref="U17:X17"/>
    <mergeCell ref="Y17:AB17"/>
    <mergeCell ref="AC17:AF17"/>
    <mergeCell ref="AG17:AJ17"/>
    <mergeCell ref="AK17:AN17"/>
    <mergeCell ref="AO17:AR17"/>
    <mergeCell ref="AS15:AV15"/>
    <mergeCell ref="AW15:AZ15"/>
    <mergeCell ref="BA15:BD15"/>
    <mergeCell ref="BE15:BH15"/>
    <mergeCell ref="BI15:BL15"/>
    <mergeCell ref="BM15:BP15"/>
    <mergeCell ref="AW16:AZ16"/>
    <mergeCell ref="BA16:BD16"/>
    <mergeCell ref="BE16:BH16"/>
    <mergeCell ref="BI16:BL16"/>
    <mergeCell ref="BM16:BP16"/>
    <mergeCell ref="I15:L15"/>
    <mergeCell ref="M15:P15"/>
    <mergeCell ref="Q15:T15"/>
    <mergeCell ref="U15:X15"/>
    <mergeCell ref="Y15:AB15"/>
    <mergeCell ref="AC15:AF15"/>
    <mergeCell ref="AG15:AJ15"/>
    <mergeCell ref="AK15:AN15"/>
    <mergeCell ref="AO15:AR15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12:G12"/>
    <mergeCell ref="I12:L12"/>
    <mergeCell ref="B14:G14"/>
    <mergeCell ref="I14:L14"/>
    <mergeCell ref="M14:P14"/>
    <mergeCell ref="Q14:T14"/>
    <mergeCell ref="U14:X14"/>
    <mergeCell ref="Y14:AB14"/>
    <mergeCell ref="AC14:AF14"/>
    <mergeCell ref="AK10:AN10"/>
    <mergeCell ref="AO12:AR12"/>
    <mergeCell ref="AS12:AV12"/>
    <mergeCell ref="AW12:AZ12"/>
    <mergeCell ref="BA12:BD12"/>
    <mergeCell ref="BE12:BH12"/>
    <mergeCell ref="BI12:BL12"/>
    <mergeCell ref="BM12:BP12"/>
    <mergeCell ref="B13:G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AW10:AZ10"/>
    <mergeCell ref="BA10:BD10"/>
    <mergeCell ref="BE10:BH10"/>
    <mergeCell ref="BI10:BL10"/>
    <mergeCell ref="BM10:BP10"/>
    <mergeCell ref="B11:G11"/>
    <mergeCell ref="I11:L11"/>
    <mergeCell ref="M11:P11"/>
    <mergeCell ref="Q11:T11"/>
    <mergeCell ref="U11:X11"/>
    <mergeCell ref="Y11:AB11"/>
    <mergeCell ref="AC11:AF11"/>
    <mergeCell ref="AG11:AJ11"/>
    <mergeCell ref="AK11:AN11"/>
    <mergeCell ref="AO11:AR11"/>
    <mergeCell ref="AS11:AV11"/>
    <mergeCell ref="AW11:AZ11"/>
    <mergeCell ref="BA11:BD11"/>
    <mergeCell ref="BE11:BH11"/>
    <mergeCell ref="BI11:BL11"/>
    <mergeCell ref="BM11:BP11"/>
    <mergeCell ref="B10:G10"/>
    <mergeCell ref="I10:L10"/>
    <mergeCell ref="AO10:AR10"/>
    <mergeCell ref="BE8:BH8"/>
    <mergeCell ref="BI8:BL8"/>
    <mergeCell ref="BM8:BP8"/>
    <mergeCell ref="B9:G9"/>
    <mergeCell ref="I9:L9"/>
    <mergeCell ref="M9:P9"/>
    <mergeCell ref="Q9:T9"/>
    <mergeCell ref="U9:X9"/>
    <mergeCell ref="Y9:AB9"/>
    <mergeCell ref="AC9:AF9"/>
    <mergeCell ref="AG9:AJ9"/>
    <mergeCell ref="AK9:AN9"/>
    <mergeCell ref="AO9:AR9"/>
    <mergeCell ref="AS9:AV9"/>
    <mergeCell ref="AW9:AZ9"/>
    <mergeCell ref="BA9:BD9"/>
    <mergeCell ref="BE9:BH9"/>
    <mergeCell ref="BI9:BL9"/>
    <mergeCell ref="BM9:BP9"/>
    <mergeCell ref="B8:G8"/>
    <mergeCell ref="AG8:AJ8"/>
    <mergeCell ref="AG6:AJ6"/>
    <mergeCell ref="AK6:AN6"/>
    <mergeCell ref="AO8:AR8"/>
    <mergeCell ref="AG7:AJ7"/>
    <mergeCell ref="AK7:AN7"/>
    <mergeCell ref="AO7:AR7"/>
    <mergeCell ref="AS8:AV8"/>
    <mergeCell ref="AW8:AZ8"/>
    <mergeCell ref="BA8:BD8"/>
    <mergeCell ref="AW7:AZ7"/>
    <mergeCell ref="BA7:BD7"/>
    <mergeCell ref="BE7:BH7"/>
    <mergeCell ref="BI7:BL7"/>
    <mergeCell ref="BM7:BP7"/>
    <mergeCell ref="AG3:AR3"/>
    <mergeCell ref="AS3:AV3"/>
    <mergeCell ref="A1:BP1"/>
    <mergeCell ref="A4:H4"/>
    <mergeCell ref="I4:P4"/>
    <mergeCell ref="Q4:AF4"/>
    <mergeCell ref="AG4:AR4"/>
    <mergeCell ref="AS4:AV4"/>
    <mergeCell ref="AS6:AV6"/>
    <mergeCell ref="AW6:AZ6"/>
    <mergeCell ref="BA6:BD6"/>
    <mergeCell ref="BE6:BH6"/>
    <mergeCell ref="BI6:BL6"/>
    <mergeCell ref="BM6:BP6"/>
    <mergeCell ref="B6:G6"/>
    <mergeCell ref="I6:L6"/>
    <mergeCell ref="AO6:AR6"/>
    <mergeCell ref="M6:P6"/>
    <mergeCell ref="Q6:T6"/>
    <mergeCell ref="I8:L8"/>
    <mergeCell ref="M8:P8"/>
    <mergeCell ref="Q8:T8"/>
    <mergeCell ref="U8:X8"/>
    <mergeCell ref="Y8:AB8"/>
    <mergeCell ref="AC8:AF8"/>
    <mergeCell ref="AC30:AF30"/>
    <mergeCell ref="AC24:AF24"/>
    <mergeCell ref="AS7:AV7"/>
    <mergeCell ref="AK8:AN8"/>
    <mergeCell ref="AS10:AV10"/>
    <mergeCell ref="M12:P12"/>
    <mergeCell ref="Q12:T12"/>
    <mergeCell ref="U12:X12"/>
    <mergeCell ref="Y12:AB12"/>
    <mergeCell ref="AC12:AF12"/>
    <mergeCell ref="AG12:AJ12"/>
    <mergeCell ref="AK12:AN12"/>
    <mergeCell ref="M10:P10"/>
    <mergeCell ref="Q10:T10"/>
    <mergeCell ref="U10:X10"/>
    <mergeCell ref="Y10:AB10"/>
    <mergeCell ref="AC10:AF10"/>
    <mergeCell ref="AG10:AJ10"/>
    <mergeCell ref="A3:H3"/>
    <mergeCell ref="I3:P3"/>
    <mergeCell ref="Q3:AF3"/>
    <mergeCell ref="B7:G7"/>
    <mergeCell ref="I7:L7"/>
    <mergeCell ref="M7:P7"/>
    <mergeCell ref="Q7:T7"/>
    <mergeCell ref="U7:X7"/>
    <mergeCell ref="Y7:AB7"/>
    <mergeCell ref="AC7:AF7"/>
    <mergeCell ref="U6:X6"/>
    <mergeCell ref="Y6:AB6"/>
    <mergeCell ref="AC6:AF6"/>
    <mergeCell ref="I24:L24"/>
    <mergeCell ref="M24:P24"/>
    <mergeCell ref="Q24:T24"/>
    <mergeCell ref="U24:X24"/>
    <mergeCell ref="Y24:AB24"/>
    <mergeCell ref="B30:G30"/>
    <mergeCell ref="I30:L30"/>
    <mergeCell ref="M30:P30"/>
    <mergeCell ref="Q30:T30"/>
    <mergeCell ref="B26:G26"/>
    <mergeCell ref="I26:L26"/>
    <mergeCell ref="M26:P26"/>
    <mergeCell ref="Q26:T26"/>
    <mergeCell ref="U26:X26"/>
    <mergeCell ref="Y26:AB26"/>
    <mergeCell ref="U30:X30"/>
    <mergeCell ref="Y30:AB30"/>
    <mergeCell ref="M28:P28"/>
    <mergeCell ref="Q28:T28"/>
    <mergeCell ref="U28:X28"/>
    <mergeCell ref="Y28:AB28"/>
    <mergeCell ref="B31:G31"/>
    <mergeCell ref="I31:L31"/>
    <mergeCell ref="AG24:AJ24"/>
    <mergeCell ref="AK24:AN24"/>
    <mergeCell ref="AO24:AR24"/>
    <mergeCell ref="AO25:AR25"/>
    <mergeCell ref="AC26:AF26"/>
    <mergeCell ref="AG26:AJ26"/>
    <mergeCell ref="AK26:AN26"/>
    <mergeCell ref="AO26:AR26"/>
    <mergeCell ref="BM30:BP30"/>
    <mergeCell ref="AS30:AV30"/>
    <mergeCell ref="AW30:AZ30"/>
    <mergeCell ref="BA30:BD30"/>
    <mergeCell ref="BE30:BH30"/>
    <mergeCell ref="BI30:BL30"/>
    <mergeCell ref="AS25:AV25"/>
    <mergeCell ref="AW25:AZ25"/>
    <mergeCell ref="BA25:BD25"/>
    <mergeCell ref="BE25:BH25"/>
    <mergeCell ref="BI25:BL25"/>
    <mergeCell ref="BM25:BP25"/>
    <mergeCell ref="BM27:BP27"/>
    <mergeCell ref="BM28:BP28"/>
    <mergeCell ref="AS26:AV26"/>
    <mergeCell ref="AW26:AZ26"/>
  </mergeCells>
  <phoneticPr fontId="2"/>
  <dataValidations count="2">
    <dataValidation imeMode="off" allowBlank="1" showInputMessage="1" showErrorMessage="1" sqref="BM13:BP39 I7:BL39 A4:H4"/>
    <dataValidation imeMode="on" allowBlank="1" showInputMessage="1" showErrorMessage="1" sqref="Q4:AF4 AG4:AR4 AS4:AV4"/>
  </dataValidations>
  <pageMargins left="0.39370078740157483" right="0" top="0.31496062992125984" bottom="0.31496062992125984" header="0.51181102362204722" footer="0.51181102362204722"/>
  <pageSetup paperSize="12" orientation="landscape" horizontalDpi="4294967292" verticalDpi="4294967292" r:id="rId1"/>
  <headerFooter alignWithMargins="0"/>
  <ignoredErrors>
    <ignoredError sqref="AG22 BI25:BI26 AG25:AG26 BI32:BL33 AG38:AJ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V23"/>
  <sheetViews>
    <sheetView workbookViewId="0"/>
  </sheetViews>
  <sheetFormatPr defaultRowHeight="13" x14ac:dyDescent="0.2"/>
  <sheetData>
    <row r="1" spans="1:256" x14ac:dyDescent="0.2">
      <c r="A1" t="e">
        <f>IF(#REF!,"AAAAAHz33wA=",0)</f>
        <v>#REF!</v>
      </c>
      <c r="B1" t="e">
        <f>AND(#REF!,"AAAAAHz33wE=")</f>
        <v>#REF!</v>
      </c>
      <c r="C1" t="e">
        <f>AND(#REF!,"AAAAAHz33wI=")</f>
        <v>#REF!</v>
      </c>
      <c r="D1" t="e">
        <f>AND(#REF!,"AAAAAHz33wM=")</f>
        <v>#REF!</v>
      </c>
      <c r="E1" t="e">
        <f>AND(#REF!,"AAAAAHz33wQ=")</f>
        <v>#REF!</v>
      </c>
      <c r="F1" t="e">
        <f>AND(#REF!,"AAAAAHz33wU=")</f>
        <v>#REF!</v>
      </c>
      <c r="G1" t="e">
        <f>AND(#REF!,"AAAAAHz33wY=")</f>
        <v>#REF!</v>
      </c>
      <c r="H1" t="e">
        <f>AND(#REF!,"AAAAAHz33wc=")</f>
        <v>#REF!</v>
      </c>
      <c r="I1" t="e">
        <f>AND(#REF!,"AAAAAHz33wg=")</f>
        <v>#REF!</v>
      </c>
      <c r="J1" t="e">
        <f>AND(#REF!,"AAAAAHz33wk=")</f>
        <v>#REF!</v>
      </c>
      <c r="K1" t="e">
        <f>AND(#REF!,"AAAAAHz33wo=")</f>
        <v>#REF!</v>
      </c>
      <c r="L1" t="e">
        <f>AND(#REF!,"AAAAAHz33ws=")</f>
        <v>#REF!</v>
      </c>
      <c r="M1" t="e">
        <f>AND(#REF!,"AAAAAHz33ww=")</f>
        <v>#REF!</v>
      </c>
      <c r="N1" t="e">
        <f>AND(#REF!,"AAAAAHz33w0=")</f>
        <v>#REF!</v>
      </c>
      <c r="O1" t="e">
        <f>AND(#REF!,"AAAAAHz33w4=")</f>
        <v>#REF!</v>
      </c>
      <c r="P1" t="e">
        <f>AND(#REF!,"AAAAAHz33w8=")</f>
        <v>#REF!</v>
      </c>
      <c r="Q1" t="e">
        <f>AND(#REF!,"AAAAAHz33xA=")</f>
        <v>#REF!</v>
      </c>
      <c r="R1" t="e">
        <f>AND(#REF!,"AAAAAHz33xE=")</f>
        <v>#REF!</v>
      </c>
      <c r="S1" t="e">
        <f>AND(#REF!,"AAAAAHz33xI=")</f>
        <v>#REF!</v>
      </c>
      <c r="T1" t="e">
        <f>AND(#REF!,"AAAAAHz33xM=")</f>
        <v>#REF!</v>
      </c>
      <c r="U1" t="e">
        <f>AND(#REF!,"AAAAAHz33xQ=")</f>
        <v>#REF!</v>
      </c>
      <c r="V1" t="e">
        <f>AND(#REF!,"AAAAAHz33xU=")</f>
        <v>#REF!</v>
      </c>
      <c r="W1" t="e">
        <f>AND(#REF!,"AAAAAHz33xY=")</f>
        <v>#REF!</v>
      </c>
      <c r="X1" t="e">
        <f>AND(#REF!,"AAAAAHz33xc=")</f>
        <v>#REF!</v>
      </c>
      <c r="Y1" t="e">
        <f>AND(#REF!,"AAAAAHz33xg=")</f>
        <v>#REF!</v>
      </c>
      <c r="Z1" t="e">
        <f>AND(#REF!,"AAAAAHz33xk=")</f>
        <v>#REF!</v>
      </c>
      <c r="AA1" t="e">
        <f>AND(#REF!,"AAAAAHz33xo=")</f>
        <v>#REF!</v>
      </c>
      <c r="AB1" t="e">
        <f>AND(#REF!,"AAAAAHz33xs=")</f>
        <v>#REF!</v>
      </c>
      <c r="AC1" t="e">
        <f>AND(#REF!,"AAAAAHz33xw=")</f>
        <v>#REF!</v>
      </c>
      <c r="AD1" t="e">
        <f>AND(#REF!,"AAAAAHz33x0=")</f>
        <v>#REF!</v>
      </c>
      <c r="AE1" t="e">
        <f>AND(#REF!,"AAAAAHz33x4=")</f>
        <v>#REF!</v>
      </c>
      <c r="AF1" t="e">
        <f>AND(#REF!,"AAAAAHz33x8=")</f>
        <v>#REF!</v>
      </c>
      <c r="AG1" t="e">
        <f>AND(#REF!,"AAAAAHz33yA=")</f>
        <v>#REF!</v>
      </c>
      <c r="AH1" t="e">
        <f>AND(#REF!,"AAAAAHz33yE=")</f>
        <v>#REF!</v>
      </c>
      <c r="AI1" t="e">
        <f>AND(#REF!,"AAAAAHz33yI=")</f>
        <v>#REF!</v>
      </c>
      <c r="AJ1" t="e">
        <f>AND(#REF!,"AAAAAHz33yM=")</f>
        <v>#REF!</v>
      </c>
      <c r="AK1" t="e">
        <f>AND(#REF!,"AAAAAHz33yQ=")</f>
        <v>#REF!</v>
      </c>
      <c r="AL1" t="e">
        <f>AND(#REF!,"AAAAAHz33yU=")</f>
        <v>#REF!</v>
      </c>
      <c r="AM1" t="e">
        <f>AND(#REF!,"AAAAAHz33yY=")</f>
        <v>#REF!</v>
      </c>
      <c r="AN1" t="e">
        <f>AND(#REF!,"AAAAAHz33yc=")</f>
        <v>#REF!</v>
      </c>
      <c r="AO1" t="e">
        <f>AND(#REF!,"AAAAAHz33yg=")</f>
        <v>#REF!</v>
      </c>
      <c r="AP1" t="e">
        <f>AND(#REF!,"AAAAAHz33yk=")</f>
        <v>#REF!</v>
      </c>
      <c r="AQ1" t="e">
        <f>AND(#REF!,"AAAAAHz33yo=")</f>
        <v>#REF!</v>
      </c>
      <c r="AR1" t="e">
        <f>AND(#REF!,"AAAAAHz33ys=")</f>
        <v>#REF!</v>
      </c>
      <c r="AS1" t="e">
        <f>AND(#REF!,"AAAAAHz33yw=")</f>
        <v>#REF!</v>
      </c>
      <c r="AT1" t="e">
        <f>AND(#REF!,"AAAAAHz33y0=")</f>
        <v>#REF!</v>
      </c>
      <c r="AU1" t="e">
        <f>AND(#REF!,"AAAAAHz33y4=")</f>
        <v>#REF!</v>
      </c>
      <c r="AV1" t="e">
        <f>AND(#REF!,"AAAAAHz33y8=")</f>
        <v>#REF!</v>
      </c>
      <c r="AW1" t="e">
        <f>AND(#REF!,"AAAAAHz33zA=")</f>
        <v>#REF!</v>
      </c>
      <c r="AX1" t="e">
        <f>AND(#REF!,"AAAAAHz33zE=")</f>
        <v>#REF!</v>
      </c>
      <c r="AY1" t="e">
        <f>AND(#REF!,"AAAAAHz33zI=")</f>
        <v>#REF!</v>
      </c>
      <c r="AZ1" t="e">
        <f>AND(#REF!,"AAAAAHz33zM=")</f>
        <v>#REF!</v>
      </c>
      <c r="BA1" t="e">
        <f>AND(#REF!,"AAAAAHz33zQ=")</f>
        <v>#REF!</v>
      </c>
      <c r="BB1" t="e">
        <f>AND(#REF!,"AAAAAHz33zU=")</f>
        <v>#REF!</v>
      </c>
      <c r="BC1" t="e">
        <f>AND(#REF!,"AAAAAHz33zY=")</f>
        <v>#REF!</v>
      </c>
      <c r="BD1" t="e">
        <f>AND(#REF!,"AAAAAHz33zc=")</f>
        <v>#REF!</v>
      </c>
      <c r="BE1" t="e">
        <f>AND(#REF!,"AAAAAHz33zg=")</f>
        <v>#REF!</v>
      </c>
      <c r="BF1" t="e">
        <f>AND(#REF!,"AAAAAHz33zk=")</f>
        <v>#REF!</v>
      </c>
      <c r="BG1" t="e">
        <f>AND(#REF!,"AAAAAHz33zo=")</f>
        <v>#REF!</v>
      </c>
      <c r="BH1" t="e">
        <f>AND(#REF!,"AAAAAHz33zs=")</f>
        <v>#REF!</v>
      </c>
      <c r="BI1" t="e">
        <f>AND(#REF!,"AAAAAHz33zw=")</f>
        <v>#REF!</v>
      </c>
      <c r="BJ1" t="e">
        <f>AND(#REF!,"AAAAAHz33z0=")</f>
        <v>#REF!</v>
      </c>
      <c r="BK1" t="e">
        <f>AND(#REF!,"AAAAAHz33z4=")</f>
        <v>#REF!</v>
      </c>
      <c r="BL1" t="e">
        <f>AND(#REF!,"AAAAAHz33z8=")</f>
        <v>#REF!</v>
      </c>
      <c r="BM1" t="e">
        <f>AND(#REF!,"AAAAAHz330A=")</f>
        <v>#REF!</v>
      </c>
      <c r="BN1" t="e">
        <f>AND(#REF!,"AAAAAHz330E=")</f>
        <v>#REF!</v>
      </c>
      <c r="BO1" t="e">
        <f>AND(#REF!,"AAAAAHz330I=")</f>
        <v>#REF!</v>
      </c>
      <c r="BP1" t="e">
        <f>AND(#REF!,"AAAAAHz330M=")</f>
        <v>#REF!</v>
      </c>
      <c r="BQ1" t="e">
        <f>AND(#REF!,"AAAAAHz330Q=")</f>
        <v>#REF!</v>
      </c>
      <c r="BR1" t="e">
        <f>IF(#REF!,"AAAAAHz330U=",0)</f>
        <v>#REF!</v>
      </c>
      <c r="BS1" t="e">
        <f>AND(#REF!,"AAAAAHz330Y=")</f>
        <v>#REF!</v>
      </c>
      <c r="BT1" t="e">
        <f>AND(#REF!,"AAAAAHz330c=")</f>
        <v>#REF!</v>
      </c>
      <c r="BU1" t="e">
        <f>AND(#REF!,"AAAAAHz330g=")</f>
        <v>#REF!</v>
      </c>
      <c r="BV1" t="e">
        <f>AND(#REF!,"AAAAAHz330k=")</f>
        <v>#REF!</v>
      </c>
      <c r="BW1" t="e">
        <f>AND(#REF!,"AAAAAHz330o=")</f>
        <v>#REF!</v>
      </c>
      <c r="BX1" t="e">
        <f>AND(#REF!,"AAAAAHz330s=")</f>
        <v>#REF!</v>
      </c>
      <c r="BY1" t="e">
        <f>AND(#REF!,"AAAAAHz330w=")</f>
        <v>#REF!</v>
      </c>
      <c r="BZ1" t="e">
        <f>AND(#REF!,"AAAAAHz3300=")</f>
        <v>#REF!</v>
      </c>
      <c r="CA1" t="e">
        <f>AND(#REF!,"AAAAAHz3304=")</f>
        <v>#REF!</v>
      </c>
      <c r="CB1" t="e">
        <f>AND(#REF!,"AAAAAHz3308=")</f>
        <v>#REF!</v>
      </c>
      <c r="CC1" t="e">
        <f>AND(#REF!,"AAAAAHz331A=")</f>
        <v>#REF!</v>
      </c>
      <c r="CD1" t="e">
        <f>AND(#REF!,"AAAAAHz331E=")</f>
        <v>#REF!</v>
      </c>
      <c r="CE1" t="e">
        <f>AND(#REF!,"AAAAAHz331I=")</f>
        <v>#REF!</v>
      </c>
      <c r="CF1" t="e">
        <f>AND(#REF!,"AAAAAHz331M=")</f>
        <v>#REF!</v>
      </c>
      <c r="CG1" t="e">
        <f>AND(#REF!,"AAAAAHz331Q=")</f>
        <v>#REF!</v>
      </c>
      <c r="CH1" t="e">
        <f>AND(#REF!,"AAAAAHz331U=")</f>
        <v>#REF!</v>
      </c>
      <c r="CI1" t="e">
        <f>AND(#REF!,"AAAAAHz331Y=")</f>
        <v>#REF!</v>
      </c>
      <c r="CJ1" t="e">
        <f>AND(#REF!,"AAAAAHz331c=")</f>
        <v>#REF!</v>
      </c>
      <c r="CK1" t="e">
        <f>AND(#REF!,"AAAAAHz331g=")</f>
        <v>#REF!</v>
      </c>
      <c r="CL1" t="e">
        <f>AND(#REF!,"AAAAAHz331k=")</f>
        <v>#REF!</v>
      </c>
      <c r="CM1" t="e">
        <f>AND(#REF!,"AAAAAHz331o=")</f>
        <v>#REF!</v>
      </c>
      <c r="CN1" t="e">
        <f>AND(#REF!,"AAAAAHz331s=")</f>
        <v>#REF!</v>
      </c>
      <c r="CO1" t="e">
        <f>AND(#REF!,"AAAAAHz331w=")</f>
        <v>#REF!</v>
      </c>
      <c r="CP1" t="e">
        <f>AND(#REF!,"AAAAAHz3310=")</f>
        <v>#REF!</v>
      </c>
      <c r="CQ1" t="e">
        <f>AND(#REF!,"AAAAAHz3314=")</f>
        <v>#REF!</v>
      </c>
      <c r="CR1" t="e">
        <f>AND(#REF!,"AAAAAHz3318=")</f>
        <v>#REF!</v>
      </c>
      <c r="CS1" t="e">
        <f>AND(#REF!,"AAAAAHz332A=")</f>
        <v>#REF!</v>
      </c>
      <c r="CT1" t="e">
        <f>AND(#REF!,"AAAAAHz332E=")</f>
        <v>#REF!</v>
      </c>
      <c r="CU1" t="e">
        <f>AND(#REF!,"AAAAAHz332I=")</f>
        <v>#REF!</v>
      </c>
      <c r="CV1" t="e">
        <f>AND(#REF!,"AAAAAHz332M=")</f>
        <v>#REF!</v>
      </c>
      <c r="CW1" t="e">
        <f>AND(#REF!,"AAAAAHz332Q=")</f>
        <v>#REF!</v>
      </c>
      <c r="CX1" t="e">
        <f>AND(#REF!,"AAAAAHz332U=")</f>
        <v>#REF!</v>
      </c>
      <c r="CY1" t="e">
        <f>AND(#REF!,"AAAAAHz332Y=")</f>
        <v>#REF!</v>
      </c>
      <c r="CZ1" t="e">
        <f>AND(#REF!,"AAAAAHz332c=")</f>
        <v>#REF!</v>
      </c>
      <c r="DA1" t="e">
        <f>AND(#REF!,"AAAAAHz332g=")</f>
        <v>#REF!</v>
      </c>
      <c r="DB1" t="e">
        <f>AND(#REF!,"AAAAAHz332k=")</f>
        <v>#REF!</v>
      </c>
      <c r="DC1" t="e">
        <f>AND(#REF!,"AAAAAHz332o=")</f>
        <v>#REF!</v>
      </c>
      <c r="DD1" t="e">
        <f>AND(#REF!,"AAAAAHz332s=")</f>
        <v>#REF!</v>
      </c>
      <c r="DE1" t="e">
        <f>AND(#REF!,"AAAAAHz332w=")</f>
        <v>#REF!</v>
      </c>
      <c r="DF1" t="e">
        <f>AND(#REF!,"AAAAAHz3320=")</f>
        <v>#REF!</v>
      </c>
      <c r="DG1" t="e">
        <f>AND(#REF!,"AAAAAHz3324=")</f>
        <v>#REF!</v>
      </c>
      <c r="DH1" t="e">
        <f>AND(#REF!,"AAAAAHz3328=")</f>
        <v>#REF!</v>
      </c>
      <c r="DI1" t="e">
        <f>AND(#REF!,"AAAAAHz333A=")</f>
        <v>#REF!</v>
      </c>
      <c r="DJ1" t="e">
        <f>AND(#REF!,"AAAAAHz333E=")</f>
        <v>#REF!</v>
      </c>
      <c r="DK1" t="e">
        <f>AND(#REF!,"AAAAAHz333I=")</f>
        <v>#REF!</v>
      </c>
      <c r="DL1" t="e">
        <f>AND(#REF!,"AAAAAHz333M=")</f>
        <v>#REF!</v>
      </c>
      <c r="DM1" t="e">
        <f>AND(#REF!,"AAAAAHz333Q=")</f>
        <v>#REF!</v>
      </c>
      <c r="DN1" t="e">
        <f>AND(#REF!,"AAAAAHz333U=")</f>
        <v>#REF!</v>
      </c>
      <c r="DO1" t="e">
        <f>AND(#REF!,"AAAAAHz333Y=")</f>
        <v>#REF!</v>
      </c>
      <c r="DP1" t="e">
        <f>AND(#REF!,"AAAAAHz333c=")</f>
        <v>#REF!</v>
      </c>
      <c r="DQ1" t="e">
        <f>AND(#REF!,"AAAAAHz333g=")</f>
        <v>#REF!</v>
      </c>
      <c r="DR1" t="e">
        <f>AND(#REF!,"AAAAAHz333k=")</f>
        <v>#REF!</v>
      </c>
      <c r="DS1" t="e">
        <f>AND(#REF!,"AAAAAHz333o=")</f>
        <v>#REF!</v>
      </c>
      <c r="DT1" t="e">
        <f>AND(#REF!,"AAAAAHz333s=")</f>
        <v>#REF!</v>
      </c>
      <c r="DU1" t="e">
        <f>AND(#REF!,"AAAAAHz333w=")</f>
        <v>#REF!</v>
      </c>
      <c r="DV1" t="e">
        <f>AND(#REF!,"AAAAAHz3330=")</f>
        <v>#REF!</v>
      </c>
      <c r="DW1" t="e">
        <f>AND(#REF!,"AAAAAHz3334=")</f>
        <v>#REF!</v>
      </c>
      <c r="DX1" t="e">
        <f>AND(#REF!,"AAAAAHz3338=")</f>
        <v>#REF!</v>
      </c>
      <c r="DY1" t="e">
        <f>AND(#REF!,"AAAAAHz334A=")</f>
        <v>#REF!</v>
      </c>
      <c r="DZ1" t="e">
        <f>AND(#REF!,"AAAAAHz334E=")</f>
        <v>#REF!</v>
      </c>
      <c r="EA1" t="e">
        <f>AND(#REF!,"AAAAAHz334I=")</f>
        <v>#REF!</v>
      </c>
      <c r="EB1" t="e">
        <f>AND(#REF!,"AAAAAHz334M=")</f>
        <v>#REF!</v>
      </c>
      <c r="EC1" t="e">
        <f>AND(#REF!,"AAAAAHz334Q=")</f>
        <v>#REF!</v>
      </c>
      <c r="ED1" t="e">
        <f>AND(#REF!,"AAAAAHz334U=")</f>
        <v>#REF!</v>
      </c>
      <c r="EE1" t="e">
        <f>AND(#REF!,"AAAAAHz334Y=")</f>
        <v>#REF!</v>
      </c>
      <c r="EF1" t="e">
        <f>AND(#REF!,"AAAAAHz334c=")</f>
        <v>#REF!</v>
      </c>
      <c r="EG1" t="e">
        <f>AND(#REF!,"AAAAAHz334g=")</f>
        <v>#REF!</v>
      </c>
      <c r="EH1" t="e">
        <f>AND(#REF!,"AAAAAHz334k=")</f>
        <v>#REF!</v>
      </c>
      <c r="EI1" t="e">
        <f>IF(#REF!,"AAAAAHz334o=",0)</f>
        <v>#REF!</v>
      </c>
      <c r="EJ1" t="e">
        <f>AND(#REF!,"AAAAAHz334s=")</f>
        <v>#REF!</v>
      </c>
      <c r="EK1" t="e">
        <f>AND(#REF!,"AAAAAHz334w=")</f>
        <v>#REF!</v>
      </c>
      <c r="EL1" t="e">
        <f>AND(#REF!,"AAAAAHz3340=")</f>
        <v>#REF!</v>
      </c>
      <c r="EM1" t="e">
        <f>AND(#REF!,"AAAAAHz3344=")</f>
        <v>#REF!</v>
      </c>
      <c r="EN1" t="e">
        <f>AND(#REF!,"AAAAAHz3348=")</f>
        <v>#REF!</v>
      </c>
      <c r="EO1" t="e">
        <f>AND(#REF!,"AAAAAHz335A=")</f>
        <v>#REF!</v>
      </c>
      <c r="EP1" t="e">
        <f>AND(#REF!,"AAAAAHz335E=")</f>
        <v>#REF!</v>
      </c>
      <c r="EQ1" t="e">
        <f>AND(#REF!,"AAAAAHz335I=")</f>
        <v>#REF!</v>
      </c>
      <c r="ER1" t="e">
        <f>AND(#REF!,"AAAAAHz335M=")</f>
        <v>#REF!</v>
      </c>
      <c r="ES1" t="e">
        <f>AND(#REF!,"AAAAAHz335Q=")</f>
        <v>#REF!</v>
      </c>
      <c r="ET1" t="e">
        <f>AND(#REF!,"AAAAAHz335U=")</f>
        <v>#REF!</v>
      </c>
      <c r="EU1" t="e">
        <f>AND(#REF!,"AAAAAHz335Y=")</f>
        <v>#REF!</v>
      </c>
      <c r="EV1" t="e">
        <f>AND(#REF!,"AAAAAHz335c=")</f>
        <v>#REF!</v>
      </c>
      <c r="EW1" t="e">
        <f>AND(#REF!,"AAAAAHz335g=")</f>
        <v>#REF!</v>
      </c>
      <c r="EX1" t="e">
        <f>AND(#REF!,"AAAAAHz335k=")</f>
        <v>#REF!</v>
      </c>
      <c r="EY1" t="e">
        <f>AND(#REF!,"AAAAAHz335o=")</f>
        <v>#REF!</v>
      </c>
      <c r="EZ1" t="e">
        <f>AND(#REF!,"AAAAAHz335s=")</f>
        <v>#REF!</v>
      </c>
      <c r="FA1" t="e">
        <f>AND(#REF!,"AAAAAHz335w=")</f>
        <v>#REF!</v>
      </c>
      <c r="FB1" t="e">
        <f>AND(#REF!,"AAAAAHz3350=")</f>
        <v>#REF!</v>
      </c>
      <c r="FC1" t="e">
        <f>AND(#REF!,"AAAAAHz3354=")</f>
        <v>#REF!</v>
      </c>
      <c r="FD1" t="e">
        <f>AND(#REF!,"AAAAAHz3358=")</f>
        <v>#REF!</v>
      </c>
      <c r="FE1" t="e">
        <f>AND(#REF!,"AAAAAHz336A=")</f>
        <v>#REF!</v>
      </c>
      <c r="FF1" t="e">
        <f>AND(#REF!,"AAAAAHz336E=")</f>
        <v>#REF!</v>
      </c>
      <c r="FG1" t="e">
        <f>AND(#REF!,"AAAAAHz336I=")</f>
        <v>#REF!</v>
      </c>
      <c r="FH1" t="e">
        <f>AND(#REF!,"AAAAAHz336M=")</f>
        <v>#REF!</v>
      </c>
      <c r="FI1" t="e">
        <f>AND(#REF!,"AAAAAHz336Q=")</f>
        <v>#REF!</v>
      </c>
      <c r="FJ1" t="e">
        <f>AND(#REF!,"AAAAAHz336U=")</f>
        <v>#REF!</v>
      </c>
      <c r="FK1" t="e">
        <f>AND(#REF!,"AAAAAHz336Y=")</f>
        <v>#REF!</v>
      </c>
      <c r="FL1" t="e">
        <f>AND(#REF!,"AAAAAHz336c=")</f>
        <v>#REF!</v>
      </c>
      <c r="FM1" t="e">
        <f>AND(#REF!,"AAAAAHz336g=")</f>
        <v>#REF!</v>
      </c>
      <c r="FN1" t="e">
        <f>AND(#REF!,"AAAAAHz336k=")</f>
        <v>#REF!</v>
      </c>
      <c r="FO1" t="e">
        <f>AND(#REF!,"AAAAAHz336o=")</f>
        <v>#REF!</v>
      </c>
      <c r="FP1" t="e">
        <f>AND(#REF!,"AAAAAHz336s=")</f>
        <v>#REF!</v>
      </c>
      <c r="FQ1" t="e">
        <f>AND(#REF!,"AAAAAHz336w=")</f>
        <v>#REF!</v>
      </c>
      <c r="FR1" t="e">
        <f>AND(#REF!,"AAAAAHz3360=")</f>
        <v>#REF!</v>
      </c>
      <c r="FS1" t="e">
        <f>AND(#REF!,"AAAAAHz3364=")</f>
        <v>#REF!</v>
      </c>
      <c r="FT1" t="e">
        <f>AND(#REF!,"AAAAAHz3368=")</f>
        <v>#REF!</v>
      </c>
      <c r="FU1" t="e">
        <f>AND(#REF!,"AAAAAHz337A=")</f>
        <v>#REF!</v>
      </c>
      <c r="FV1" t="e">
        <f>AND(#REF!,"AAAAAHz337E=")</f>
        <v>#REF!</v>
      </c>
      <c r="FW1" t="e">
        <f>AND(#REF!,"AAAAAHz337I=")</f>
        <v>#REF!</v>
      </c>
      <c r="FX1" t="e">
        <f>AND(#REF!,"AAAAAHz337M=")</f>
        <v>#REF!</v>
      </c>
      <c r="FY1" t="e">
        <f>AND(#REF!,"AAAAAHz337Q=")</f>
        <v>#REF!</v>
      </c>
      <c r="FZ1" t="e">
        <f>AND(#REF!,"AAAAAHz337U=")</f>
        <v>#REF!</v>
      </c>
      <c r="GA1" t="e">
        <f>AND(#REF!,"AAAAAHz337Y=")</f>
        <v>#REF!</v>
      </c>
      <c r="GB1" t="e">
        <f>AND(#REF!,"AAAAAHz337c=")</f>
        <v>#REF!</v>
      </c>
      <c r="GC1" t="e">
        <f>AND(#REF!,"AAAAAHz337g=")</f>
        <v>#REF!</v>
      </c>
      <c r="GD1" t="e">
        <f>AND(#REF!,"AAAAAHz337k=")</f>
        <v>#REF!</v>
      </c>
      <c r="GE1" t="e">
        <f>AND(#REF!,"AAAAAHz337o=")</f>
        <v>#REF!</v>
      </c>
      <c r="GF1" t="e">
        <f>AND(#REF!,"AAAAAHz337s=")</f>
        <v>#REF!</v>
      </c>
      <c r="GG1" t="e">
        <f>AND(#REF!,"AAAAAHz337w=")</f>
        <v>#REF!</v>
      </c>
      <c r="GH1" t="e">
        <f>AND(#REF!,"AAAAAHz3370=")</f>
        <v>#REF!</v>
      </c>
      <c r="GI1" t="e">
        <f>AND(#REF!,"AAAAAHz3374=")</f>
        <v>#REF!</v>
      </c>
      <c r="GJ1" t="e">
        <f>AND(#REF!,"AAAAAHz3378=")</f>
        <v>#REF!</v>
      </c>
      <c r="GK1" t="e">
        <f>AND(#REF!,"AAAAAHz338A=")</f>
        <v>#REF!</v>
      </c>
      <c r="GL1" t="e">
        <f>AND(#REF!,"AAAAAHz338E=")</f>
        <v>#REF!</v>
      </c>
      <c r="GM1" t="e">
        <f>AND(#REF!,"AAAAAHz338I=")</f>
        <v>#REF!</v>
      </c>
      <c r="GN1" t="e">
        <f>AND(#REF!,"AAAAAHz338M=")</f>
        <v>#REF!</v>
      </c>
      <c r="GO1" t="e">
        <f>AND(#REF!,"AAAAAHz338Q=")</f>
        <v>#REF!</v>
      </c>
      <c r="GP1" t="e">
        <f>AND(#REF!,"AAAAAHz338U=")</f>
        <v>#REF!</v>
      </c>
      <c r="GQ1" t="e">
        <f>AND(#REF!,"AAAAAHz338Y=")</f>
        <v>#REF!</v>
      </c>
      <c r="GR1" t="e">
        <f>AND(#REF!,"AAAAAHz338c=")</f>
        <v>#REF!</v>
      </c>
      <c r="GS1" t="e">
        <f>AND(#REF!,"AAAAAHz338g=")</f>
        <v>#REF!</v>
      </c>
      <c r="GT1" t="e">
        <f>AND(#REF!,"AAAAAHz338k=")</f>
        <v>#REF!</v>
      </c>
      <c r="GU1" t="e">
        <f>AND(#REF!,"AAAAAHz338o=")</f>
        <v>#REF!</v>
      </c>
      <c r="GV1" t="e">
        <f>AND(#REF!,"AAAAAHz338s=")</f>
        <v>#REF!</v>
      </c>
      <c r="GW1" t="e">
        <f>AND(#REF!,"AAAAAHz338w=")</f>
        <v>#REF!</v>
      </c>
      <c r="GX1" t="e">
        <f>AND(#REF!,"AAAAAHz3380=")</f>
        <v>#REF!</v>
      </c>
      <c r="GY1" t="e">
        <f>AND(#REF!,"AAAAAHz3384=")</f>
        <v>#REF!</v>
      </c>
      <c r="GZ1" t="e">
        <f>IF(#REF!,"AAAAAHz3388=",0)</f>
        <v>#REF!</v>
      </c>
      <c r="HA1" t="e">
        <f>AND(#REF!,"AAAAAHz339A=")</f>
        <v>#REF!</v>
      </c>
      <c r="HB1" t="e">
        <f>AND(#REF!,"AAAAAHz339E=")</f>
        <v>#REF!</v>
      </c>
      <c r="HC1" t="e">
        <f>AND(#REF!,"AAAAAHz339I=")</f>
        <v>#REF!</v>
      </c>
      <c r="HD1" t="e">
        <f>AND(#REF!,"AAAAAHz339M=")</f>
        <v>#REF!</v>
      </c>
      <c r="HE1" t="e">
        <f>AND(#REF!,"AAAAAHz339Q=")</f>
        <v>#REF!</v>
      </c>
      <c r="HF1" t="e">
        <f>AND(#REF!,"AAAAAHz339U=")</f>
        <v>#REF!</v>
      </c>
      <c r="HG1" t="e">
        <f>AND(#REF!,"AAAAAHz339Y=")</f>
        <v>#REF!</v>
      </c>
      <c r="HH1" t="e">
        <f>AND(#REF!,"AAAAAHz339c=")</f>
        <v>#REF!</v>
      </c>
      <c r="HI1" t="e">
        <f>AND(#REF!,"AAAAAHz339g=")</f>
        <v>#REF!</v>
      </c>
      <c r="HJ1" t="e">
        <f>AND(#REF!,"AAAAAHz339k=")</f>
        <v>#REF!</v>
      </c>
      <c r="HK1" t="e">
        <f>AND(#REF!,"AAAAAHz339o=")</f>
        <v>#REF!</v>
      </c>
      <c r="HL1" t="e">
        <f>AND(#REF!,"AAAAAHz339s=")</f>
        <v>#REF!</v>
      </c>
      <c r="HM1" t="e">
        <f>AND(#REF!,"AAAAAHz339w=")</f>
        <v>#REF!</v>
      </c>
      <c r="HN1" t="e">
        <f>AND(#REF!,"AAAAAHz3390=")</f>
        <v>#REF!</v>
      </c>
      <c r="HO1" t="e">
        <f>AND(#REF!,"AAAAAHz3394=")</f>
        <v>#REF!</v>
      </c>
      <c r="HP1" t="e">
        <f>AND(#REF!,"AAAAAHz3398=")</f>
        <v>#REF!</v>
      </c>
      <c r="HQ1" t="e">
        <f>AND(#REF!,"AAAAAHz33+A=")</f>
        <v>#REF!</v>
      </c>
      <c r="HR1" t="e">
        <f>AND(#REF!,"AAAAAHz33+E=")</f>
        <v>#REF!</v>
      </c>
      <c r="HS1" t="e">
        <f>AND(#REF!,"AAAAAHz33+I=")</f>
        <v>#REF!</v>
      </c>
      <c r="HT1" t="e">
        <f>AND(#REF!,"AAAAAHz33+M=")</f>
        <v>#REF!</v>
      </c>
      <c r="HU1" t="e">
        <f>AND(#REF!,"AAAAAHz33+Q=")</f>
        <v>#REF!</v>
      </c>
      <c r="HV1" t="e">
        <f>AND(#REF!,"AAAAAHz33+U=")</f>
        <v>#REF!</v>
      </c>
      <c r="HW1" t="e">
        <f>AND(#REF!,"AAAAAHz33+Y=")</f>
        <v>#REF!</v>
      </c>
      <c r="HX1" t="e">
        <f>AND(#REF!,"AAAAAHz33+c=")</f>
        <v>#REF!</v>
      </c>
      <c r="HY1" t="e">
        <f>AND(#REF!,"AAAAAHz33+g=")</f>
        <v>#REF!</v>
      </c>
      <c r="HZ1" t="e">
        <f>AND(#REF!,"AAAAAHz33+k=")</f>
        <v>#REF!</v>
      </c>
      <c r="IA1" t="e">
        <f>AND(#REF!,"AAAAAHz33+o=")</f>
        <v>#REF!</v>
      </c>
      <c r="IB1" t="e">
        <f>AND(#REF!,"AAAAAHz33+s=")</f>
        <v>#REF!</v>
      </c>
      <c r="IC1" t="e">
        <f>AND(#REF!,"AAAAAHz33+w=")</f>
        <v>#REF!</v>
      </c>
      <c r="ID1" t="e">
        <f>AND(#REF!,"AAAAAHz33+0=")</f>
        <v>#REF!</v>
      </c>
      <c r="IE1" t="e">
        <f>AND(#REF!,"AAAAAHz33+4=")</f>
        <v>#REF!</v>
      </c>
      <c r="IF1" t="e">
        <f>AND(#REF!,"AAAAAHz33+8=")</f>
        <v>#REF!</v>
      </c>
      <c r="IG1" t="e">
        <f>AND(#REF!,"AAAAAHz33/A=")</f>
        <v>#REF!</v>
      </c>
      <c r="IH1" t="e">
        <f>AND(#REF!,"AAAAAHz33/E=")</f>
        <v>#REF!</v>
      </c>
      <c r="II1" t="e">
        <f>AND(#REF!,"AAAAAHz33/I=")</f>
        <v>#REF!</v>
      </c>
      <c r="IJ1" t="e">
        <f>AND(#REF!,"AAAAAHz33/M=")</f>
        <v>#REF!</v>
      </c>
      <c r="IK1" t="e">
        <f>AND(#REF!,"AAAAAHz33/Q=")</f>
        <v>#REF!</v>
      </c>
      <c r="IL1" t="e">
        <f>AND(#REF!,"AAAAAHz33/U=")</f>
        <v>#REF!</v>
      </c>
      <c r="IM1" t="e">
        <f>AND(#REF!,"AAAAAHz33/Y=")</f>
        <v>#REF!</v>
      </c>
      <c r="IN1" t="e">
        <f>AND(#REF!,"AAAAAHz33/c=")</f>
        <v>#REF!</v>
      </c>
      <c r="IO1" t="e">
        <f>AND(#REF!,"AAAAAHz33/g=")</f>
        <v>#REF!</v>
      </c>
      <c r="IP1" t="e">
        <f>AND(#REF!,"AAAAAHz33/k=")</f>
        <v>#REF!</v>
      </c>
      <c r="IQ1" t="e">
        <f>AND(#REF!,"AAAAAHz33/o=")</f>
        <v>#REF!</v>
      </c>
      <c r="IR1" t="e">
        <f>AND(#REF!,"AAAAAHz33/s=")</f>
        <v>#REF!</v>
      </c>
      <c r="IS1" t="e">
        <f>AND(#REF!,"AAAAAHz33/w=")</f>
        <v>#REF!</v>
      </c>
      <c r="IT1" t="e">
        <f>AND(#REF!,"AAAAAHz33/0=")</f>
        <v>#REF!</v>
      </c>
      <c r="IU1" t="e">
        <f>AND(#REF!,"AAAAAHz33/4=")</f>
        <v>#REF!</v>
      </c>
      <c r="IV1" t="e">
        <f>AND(#REF!,"AAAAAHz33/8=")</f>
        <v>#REF!</v>
      </c>
    </row>
    <row r="2" spans="1:256" x14ac:dyDescent="0.2">
      <c r="A2" t="e">
        <f>AND(#REF!,"AAAAAH2/ZwA=")</f>
        <v>#REF!</v>
      </c>
      <c r="B2" t="e">
        <f>AND(#REF!,"AAAAAH2/ZwE=")</f>
        <v>#REF!</v>
      </c>
      <c r="C2" t="e">
        <f>AND(#REF!,"AAAAAH2/ZwI=")</f>
        <v>#REF!</v>
      </c>
      <c r="D2" t="e">
        <f>AND(#REF!,"AAAAAH2/ZwM=")</f>
        <v>#REF!</v>
      </c>
      <c r="E2" t="e">
        <f>AND(#REF!,"AAAAAH2/ZwQ=")</f>
        <v>#REF!</v>
      </c>
      <c r="F2" t="e">
        <f>AND(#REF!,"AAAAAH2/ZwU=")</f>
        <v>#REF!</v>
      </c>
      <c r="G2" t="e">
        <f>AND(#REF!,"AAAAAH2/ZwY=")</f>
        <v>#REF!</v>
      </c>
      <c r="H2" t="e">
        <f>AND(#REF!,"AAAAAH2/Zwc=")</f>
        <v>#REF!</v>
      </c>
      <c r="I2" t="e">
        <f>AND(#REF!,"AAAAAH2/Zwg=")</f>
        <v>#REF!</v>
      </c>
      <c r="J2" t="e">
        <f>AND(#REF!,"AAAAAH2/Zwk=")</f>
        <v>#REF!</v>
      </c>
      <c r="K2" t="e">
        <f>AND(#REF!,"AAAAAH2/Zwo=")</f>
        <v>#REF!</v>
      </c>
      <c r="L2" t="e">
        <f>AND(#REF!,"AAAAAH2/Zws=")</f>
        <v>#REF!</v>
      </c>
      <c r="M2" t="e">
        <f>AND(#REF!,"AAAAAH2/Zww=")</f>
        <v>#REF!</v>
      </c>
      <c r="N2" t="e">
        <f>AND(#REF!,"AAAAAH2/Zw0=")</f>
        <v>#REF!</v>
      </c>
      <c r="O2" t="e">
        <f>AND(#REF!,"AAAAAH2/Zw4=")</f>
        <v>#REF!</v>
      </c>
      <c r="P2" t="e">
        <f>AND(#REF!,"AAAAAH2/Zw8=")</f>
        <v>#REF!</v>
      </c>
      <c r="Q2" t="e">
        <f>AND(#REF!,"AAAAAH2/ZxA=")</f>
        <v>#REF!</v>
      </c>
      <c r="R2" t="e">
        <f>AND(#REF!,"AAAAAH2/ZxE=")</f>
        <v>#REF!</v>
      </c>
      <c r="S2" t="e">
        <f>AND(#REF!,"AAAAAH2/ZxI=")</f>
        <v>#REF!</v>
      </c>
      <c r="T2" t="e">
        <f>AND(#REF!,"AAAAAH2/ZxM=")</f>
        <v>#REF!</v>
      </c>
      <c r="U2" t="e">
        <f>IF(#REF!,"AAAAAH2/ZxQ=",0)</f>
        <v>#REF!</v>
      </c>
      <c r="V2" t="e">
        <f>AND(#REF!,"AAAAAH2/ZxU=")</f>
        <v>#REF!</v>
      </c>
      <c r="W2" t="e">
        <f>AND(#REF!,"AAAAAH2/ZxY=")</f>
        <v>#REF!</v>
      </c>
      <c r="X2" t="e">
        <f>AND(#REF!,"AAAAAH2/Zxc=")</f>
        <v>#REF!</v>
      </c>
      <c r="Y2" t="e">
        <f>AND(#REF!,"AAAAAH2/Zxg=")</f>
        <v>#REF!</v>
      </c>
      <c r="Z2" t="e">
        <f>AND(#REF!,"AAAAAH2/Zxk=")</f>
        <v>#REF!</v>
      </c>
      <c r="AA2" t="e">
        <f>AND(#REF!,"AAAAAH2/Zxo=")</f>
        <v>#REF!</v>
      </c>
      <c r="AB2" t="e">
        <f>AND(#REF!,"AAAAAH2/Zxs=")</f>
        <v>#REF!</v>
      </c>
      <c r="AC2" t="e">
        <f>AND(#REF!,"AAAAAH2/Zxw=")</f>
        <v>#REF!</v>
      </c>
      <c r="AD2" t="e">
        <f>AND(#REF!,"AAAAAH2/Zx0=")</f>
        <v>#REF!</v>
      </c>
      <c r="AE2" t="e">
        <f>AND(#REF!,"AAAAAH2/Zx4=")</f>
        <v>#REF!</v>
      </c>
      <c r="AF2" t="e">
        <f>AND(#REF!,"AAAAAH2/Zx8=")</f>
        <v>#REF!</v>
      </c>
      <c r="AG2" t="e">
        <f>AND(#REF!,"AAAAAH2/ZyA=")</f>
        <v>#REF!</v>
      </c>
      <c r="AH2" t="e">
        <f>AND(#REF!,"AAAAAH2/ZyE=")</f>
        <v>#REF!</v>
      </c>
      <c r="AI2" t="e">
        <f>AND(#REF!,"AAAAAH2/ZyI=")</f>
        <v>#REF!</v>
      </c>
      <c r="AJ2" t="e">
        <f>AND(#REF!,"AAAAAH2/ZyM=")</f>
        <v>#REF!</v>
      </c>
      <c r="AK2" t="e">
        <f>AND(#REF!,"AAAAAH2/ZyQ=")</f>
        <v>#REF!</v>
      </c>
      <c r="AL2" t="e">
        <f>AND(#REF!,"AAAAAH2/ZyU=")</f>
        <v>#REF!</v>
      </c>
      <c r="AM2" t="e">
        <f>AND(#REF!,"AAAAAH2/ZyY=")</f>
        <v>#REF!</v>
      </c>
      <c r="AN2" t="e">
        <f>AND(#REF!,"AAAAAH2/Zyc=")</f>
        <v>#REF!</v>
      </c>
      <c r="AO2" t="e">
        <f>AND(#REF!,"AAAAAH2/Zyg=")</f>
        <v>#REF!</v>
      </c>
      <c r="AP2" t="e">
        <f>AND(#REF!,"AAAAAH2/Zyk=")</f>
        <v>#REF!</v>
      </c>
      <c r="AQ2" t="e">
        <f>AND(#REF!,"AAAAAH2/Zyo=")</f>
        <v>#REF!</v>
      </c>
      <c r="AR2" t="e">
        <f>AND(#REF!,"AAAAAH2/Zys=")</f>
        <v>#REF!</v>
      </c>
      <c r="AS2" t="e">
        <f>AND(#REF!,"AAAAAH2/Zyw=")</f>
        <v>#REF!</v>
      </c>
      <c r="AT2" t="e">
        <f>AND(#REF!,"AAAAAH2/Zy0=")</f>
        <v>#REF!</v>
      </c>
      <c r="AU2" t="e">
        <f>AND(#REF!,"AAAAAH2/Zy4=")</f>
        <v>#REF!</v>
      </c>
      <c r="AV2" t="e">
        <f>AND(#REF!,"AAAAAH2/Zy8=")</f>
        <v>#REF!</v>
      </c>
      <c r="AW2" t="e">
        <f>AND(#REF!,"AAAAAH2/ZzA=")</f>
        <v>#REF!</v>
      </c>
      <c r="AX2" t="e">
        <f>AND(#REF!,"AAAAAH2/ZzE=")</f>
        <v>#REF!</v>
      </c>
      <c r="AY2" t="e">
        <f>AND(#REF!,"AAAAAH2/ZzI=")</f>
        <v>#REF!</v>
      </c>
      <c r="AZ2" t="e">
        <f>AND(#REF!,"AAAAAH2/ZzM=")</f>
        <v>#REF!</v>
      </c>
      <c r="BA2" t="e">
        <f>AND(#REF!,"AAAAAH2/ZzQ=")</f>
        <v>#REF!</v>
      </c>
      <c r="BB2" t="e">
        <f>AND(#REF!,"AAAAAH2/ZzU=")</f>
        <v>#REF!</v>
      </c>
      <c r="BC2" t="e">
        <f>AND(#REF!,"AAAAAH2/ZzY=")</f>
        <v>#REF!</v>
      </c>
      <c r="BD2" t="e">
        <f>AND(#REF!,"AAAAAH2/Zzc=")</f>
        <v>#REF!</v>
      </c>
      <c r="BE2" t="e">
        <f>AND(#REF!,"AAAAAH2/Zzg=")</f>
        <v>#REF!</v>
      </c>
      <c r="BF2" t="e">
        <f>AND(#REF!,"AAAAAH2/Zzk=")</f>
        <v>#REF!</v>
      </c>
      <c r="BG2" t="e">
        <f>AND(#REF!,"AAAAAH2/Zzo=")</f>
        <v>#REF!</v>
      </c>
      <c r="BH2" t="e">
        <f>AND(#REF!,"AAAAAH2/Zzs=")</f>
        <v>#REF!</v>
      </c>
      <c r="BI2" t="e">
        <f>AND(#REF!,"AAAAAH2/Zzw=")</f>
        <v>#REF!</v>
      </c>
      <c r="BJ2" t="e">
        <f>AND(#REF!,"AAAAAH2/Zz0=")</f>
        <v>#REF!</v>
      </c>
      <c r="BK2" t="e">
        <f>AND(#REF!,"AAAAAH2/Zz4=")</f>
        <v>#REF!</v>
      </c>
      <c r="BL2" t="e">
        <f>AND(#REF!,"AAAAAH2/Zz8=")</f>
        <v>#REF!</v>
      </c>
      <c r="BM2" t="e">
        <f>AND(#REF!,"AAAAAH2/Z0A=")</f>
        <v>#REF!</v>
      </c>
      <c r="BN2" t="e">
        <f>AND(#REF!,"AAAAAH2/Z0E=")</f>
        <v>#REF!</v>
      </c>
      <c r="BO2" t="e">
        <f>AND(#REF!,"AAAAAH2/Z0I=")</f>
        <v>#REF!</v>
      </c>
      <c r="BP2" t="e">
        <f>AND(#REF!,"AAAAAH2/Z0M=")</f>
        <v>#REF!</v>
      </c>
      <c r="BQ2" t="e">
        <f>AND(#REF!,"AAAAAH2/Z0Q=")</f>
        <v>#REF!</v>
      </c>
      <c r="BR2" t="e">
        <f>AND(#REF!,"AAAAAH2/Z0U=")</f>
        <v>#REF!</v>
      </c>
      <c r="BS2" t="e">
        <f>AND(#REF!,"AAAAAH2/Z0Y=")</f>
        <v>#REF!</v>
      </c>
      <c r="BT2" t="e">
        <f>AND(#REF!,"AAAAAH2/Z0c=")</f>
        <v>#REF!</v>
      </c>
      <c r="BU2" t="e">
        <f>AND(#REF!,"AAAAAH2/Z0g=")</f>
        <v>#REF!</v>
      </c>
      <c r="BV2" t="e">
        <f>AND(#REF!,"AAAAAH2/Z0k=")</f>
        <v>#REF!</v>
      </c>
      <c r="BW2" t="e">
        <f>AND(#REF!,"AAAAAH2/Z0o=")</f>
        <v>#REF!</v>
      </c>
      <c r="BX2" t="e">
        <f>AND(#REF!,"AAAAAH2/Z0s=")</f>
        <v>#REF!</v>
      </c>
      <c r="BY2" t="e">
        <f>AND(#REF!,"AAAAAH2/Z0w=")</f>
        <v>#REF!</v>
      </c>
      <c r="BZ2" t="e">
        <f>AND(#REF!,"AAAAAH2/Z00=")</f>
        <v>#REF!</v>
      </c>
      <c r="CA2" t="e">
        <f>AND(#REF!,"AAAAAH2/Z04=")</f>
        <v>#REF!</v>
      </c>
      <c r="CB2" t="e">
        <f>AND(#REF!,"AAAAAH2/Z08=")</f>
        <v>#REF!</v>
      </c>
      <c r="CC2" t="e">
        <f>AND(#REF!,"AAAAAH2/Z1A=")</f>
        <v>#REF!</v>
      </c>
      <c r="CD2" t="e">
        <f>AND(#REF!,"AAAAAH2/Z1E=")</f>
        <v>#REF!</v>
      </c>
      <c r="CE2" t="e">
        <f>AND(#REF!,"AAAAAH2/Z1I=")</f>
        <v>#REF!</v>
      </c>
      <c r="CF2" t="e">
        <f>AND(#REF!,"AAAAAH2/Z1M=")</f>
        <v>#REF!</v>
      </c>
      <c r="CG2" t="e">
        <f>AND(#REF!,"AAAAAH2/Z1Q=")</f>
        <v>#REF!</v>
      </c>
      <c r="CH2" t="e">
        <f>AND(#REF!,"AAAAAH2/Z1U=")</f>
        <v>#REF!</v>
      </c>
      <c r="CI2" t="e">
        <f>AND(#REF!,"AAAAAH2/Z1Y=")</f>
        <v>#REF!</v>
      </c>
      <c r="CJ2" t="e">
        <f>AND(#REF!,"AAAAAH2/Z1c=")</f>
        <v>#REF!</v>
      </c>
      <c r="CK2" t="e">
        <f>AND(#REF!,"AAAAAH2/Z1g=")</f>
        <v>#REF!</v>
      </c>
      <c r="CL2" t="e">
        <f>IF(#REF!,"AAAAAH2/Z1k=",0)</f>
        <v>#REF!</v>
      </c>
      <c r="CM2" t="e">
        <f>AND(#REF!,"AAAAAH2/Z1o=")</f>
        <v>#REF!</v>
      </c>
      <c r="CN2" t="e">
        <f>AND(#REF!,"AAAAAH2/Z1s=")</f>
        <v>#REF!</v>
      </c>
      <c r="CO2" t="e">
        <f>AND(#REF!,"AAAAAH2/Z1w=")</f>
        <v>#REF!</v>
      </c>
      <c r="CP2" t="e">
        <f>AND(#REF!,"AAAAAH2/Z10=")</f>
        <v>#REF!</v>
      </c>
      <c r="CQ2" t="e">
        <f>AND(#REF!,"AAAAAH2/Z14=")</f>
        <v>#REF!</v>
      </c>
      <c r="CR2" t="e">
        <f>AND(#REF!,"AAAAAH2/Z18=")</f>
        <v>#REF!</v>
      </c>
      <c r="CS2" t="e">
        <f>AND(#REF!,"AAAAAH2/Z2A=")</f>
        <v>#REF!</v>
      </c>
      <c r="CT2" t="e">
        <f>AND(#REF!,"AAAAAH2/Z2E=")</f>
        <v>#REF!</v>
      </c>
      <c r="CU2" t="e">
        <f>AND(#REF!,"AAAAAH2/Z2I=")</f>
        <v>#REF!</v>
      </c>
      <c r="CV2" t="e">
        <f>AND(#REF!,"AAAAAH2/Z2M=")</f>
        <v>#REF!</v>
      </c>
      <c r="CW2" t="e">
        <f>AND(#REF!,"AAAAAH2/Z2Q=")</f>
        <v>#REF!</v>
      </c>
      <c r="CX2" t="e">
        <f>AND(#REF!,"AAAAAH2/Z2U=")</f>
        <v>#REF!</v>
      </c>
      <c r="CY2" t="e">
        <f>AND(#REF!,"AAAAAH2/Z2Y=")</f>
        <v>#REF!</v>
      </c>
      <c r="CZ2" t="e">
        <f>AND(#REF!,"AAAAAH2/Z2c=")</f>
        <v>#REF!</v>
      </c>
      <c r="DA2" t="e">
        <f>AND(#REF!,"AAAAAH2/Z2g=")</f>
        <v>#REF!</v>
      </c>
      <c r="DB2" t="e">
        <f>AND(#REF!,"AAAAAH2/Z2k=")</f>
        <v>#REF!</v>
      </c>
      <c r="DC2" t="e">
        <f>AND(#REF!,"AAAAAH2/Z2o=")</f>
        <v>#REF!</v>
      </c>
      <c r="DD2" t="e">
        <f>AND(#REF!,"AAAAAH2/Z2s=")</f>
        <v>#REF!</v>
      </c>
      <c r="DE2" t="e">
        <f>AND(#REF!,"AAAAAH2/Z2w=")</f>
        <v>#REF!</v>
      </c>
      <c r="DF2" t="e">
        <f>AND(#REF!,"AAAAAH2/Z20=")</f>
        <v>#REF!</v>
      </c>
      <c r="DG2" t="e">
        <f>AND(#REF!,"AAAAAH2/Z24=")</f>
        <v>#REF!</v>
      </c>
      <c r="DH2" t="e">
        <f>AND(#REF!,"AAAAAH2/Z28=")</f>
        <v>#REF!</v>
      </c>
      <c r="DI2" t="e">
        <f>AND(#REF!,"AAAAAH2/Z3A=")</f>
        <v>#REF!</v>
      </c>
      <c r="DJ2" t="e">
        <f>AND(#REF!,"AAAAAH2/Z3E=")</f>
        <v>#REF!</v>
      </c>
      <c r="DK2" t="e">
        <f>AND(#REF!,"AAAAAH2/Z3I=")</f>
        <v>#REF!</v>
      </c>
      <c r="DL2" t="e">
        <f>AND(#REF!,"AAAAAH2/Z3M=")</f>
        <v>#REF!</v>
      </c>
      <c r="DM2" t="e">
        <f>AND(#REF!,"AAAAAH2/Z3Q=")</f>
        <v>#REF!</v>
      </c>
      <c r="DN2" t="e">
        <f>AND(#REF!,"AAAAAH2/Z3U=")</f>
        <v>#REF!</v>
      </c>
      <c r="DO2" t="e">
        <f>AND(#REF!,"AAAAAH2/Z3Y=")</f>
        <v>#REF!</v>
      </c>
      <c r="DP2" t="e">
        <f>AND(#REF!,"AAAAAH2/Z3c=")</f>
        <v>#REF!</v>
      </c>
      <c r="DQ2" t="e">
        <f>AND(#REF!,"AAAAAH2/Z3g=")</f>
        <v>#REF!</v>
      </c>
      <c r="DR2" t="e">
        <f>AND(#REF!,"AAAAAH2/Z3k=")</f>
        <v>#REF!</v>
      </c>
      <c r="DS2" t="e">
        <f>AND(#REF!,"AAAAAH2/Z3o=")</f>
        <v>#REF!</v>
      </c>
      <c r="DT2" t="e">
        <f>AND(#REF!,"AAAAAH2/Z3s=")</f>
        <v>#REF!</v>
      </c>
      <c r="DU2" t="e">
        <f>AND(#REF!,"AAAAAH2/Z3w=")</f>
        <v>#REF!</v>
      </c>
      <c r="DV2" t="e">
        <f>AND(#REF!,"AAAAAH2/Z30=")</f>
        <v>#REF!</v>
      </c>
      <c r="DW2" t="e">
        <f>AND(#REF!,"AAAAAH2/Z34=")</f>
        <v>#REF!</v>
      </c>
      <c r="DX2" t="e">
        <f>AND(#REF!,"AAAAAH2/Z38=")</f>
        <v>#REF!</v>
      </c>
      <c r="DY2" t="e">
        <f>AND(#REF!,"AAAAAH2/Z4A=")</f>
        <v>#REF!</v>
      </c>
      <c r="DZ2" t="e">
        <f>AND(#REF!,"AAAAAH2/Z4E=")</f>
        <v>#REF!</v>
      </c>
      <c r="EA2" t="e">
        <f>AND(#REF!,"AAAAAH2/Z4I=")</f>
        <v>#REF!</v>
      </c>
      <c r="EB2" t="e">
        <f>AND(#REF!,"AAAAAH2/Z4M=")</f>
        <v>#REF!</v>
      </c>
      <c r="EC2" t="e">
        <f>AND(#REF!,"AAAAAH2/Z4Q=")</f>
        <v>#REF!</v>
      </c>
      <c r="ED2" t="e">
        <f>AND(#REF!,"AAAAAH2/Z4U=")</f>
        <v>#REF!</v>
      </c>
      <c r="EE2" t="e">
        <f>AND(#REF!,"AAAAAH2/Z4Y=")</f>
        <v>#REF!</v>
      </c>
      <c r="EF2" t="e">
        <f>AND(#REF!,"AAAAAH2/Z4c=")</f>
        <v>#REF!</v>
      </c>
      <c r="EG2" t="e">
        <f>AND(#REF!,"AAAAAH2/Z4g=")</f>
        <v>#REF!</v>
      </c>
      <c r="EH2" t="e">
        <f>AND(#REF!,"AAAAAH2/Z4k=")</f>
        <v>#REF!</v>
      </c>
      <c r="EI2" t="e">
        <f>AND(#REF!,"AAAAAH2/Z4o=")</f>
        <v>#REF!</v>
      </c>
      <c r="EJ2" t="e">
        <f>AND(#REF!,"AAAAAH2/Z4s=")</f>
        <v>#REF!</v>
      </c>
      <c r="EK2" t="e">
        <f>AND(#REF!,"AAAAAH2/Z4w=")</f>
        <v>#REF!</v>
      </c>
      <c r="EL2" t="e">
        <f>AND(#REF!,"AAAAAH2/Z40=")</f>
        <v>#REF!</v>
      </c>
      <c r="EM2" t="e">
        <f>AND(#REF!,"AAAAAH2/Z44=")</f>
        <v>#REF!</v>
      </c>
      <c r="EN2" t="e">
        <f>AND(#REF!,"AAAAAH2/Z48=")</f>
        <v>#REF!</v>
      </c>
      <c r="EO2" t="e">
        <f>AND(#REF!,"AAAAAH2/Z5A=")</f>
        <v>#REF!</v>
      </c>
      <c r="EP2" t="e">
        <f>AND(#REF!,"AAAAAH2/Z5E=")</f>
        <v>#REF!</v>
      </c>
      <c r="EQ2" t="e">
        <f>AND(#REF!,"AAAAAH2/Z5I=")</f>
        <v>#REF!</v>
      </c>
      <c r="ER2" t="e">
        <f>AND(#REF!,"AAAAAH2/Z5M=")</f>
        <v>#REF!</v>
      </c>
      <c r="ES2" t="e">
        <f>AND(#REF!,"AAAAAH2/Z5Q=")</f>
        <v>#REF!</v>
      </c>
      <c r="ET2" t="e">
        <f>AND(#REF!,"AAAAAH2/Z5U=")</f>
        <v>#REF!</v>
      </c>
      <c r="EU2" t="e">
        <f>AND(#REF!,"AAAAAH2/Z5Y=")</f>
        <v>#REF!</v>
      </c>
      <c r="EV2" t="e">
        <f>AND(#REF!,"AAAAAH2/Z5c=")</f>
        <v>#REF!</v>
      </c>
      <c r="EW2" t="e">
        <f>AND(#REF!,"AAAAAH2/Z5g=")</f>
        <v>#REF!</v>
      </c>
      <c r="EX2" t="e">
        <f>AND(#REF!,"AAAAAH2/Z5k=")</f>
        <v>#REF!</v>
      </c>
      <c r="EY2" t="e">
        <f>AND(#REF!,"AAAAAH2/Z5o=")</f>
        <v>#REF!</v>
      </c>
      <c r="EZ2" t="e">
        <f>AND(#REF!,"AAAAAH2/Z5s=")</f>
        <v>#REF!</v>
      </c>
      <c r="FA2" t="e">
        <f>AND(#REF!,"AAAAAH2/Z5w=")</f>
        <v>#REF!</v>
      </c>
      <c r="FB2" t="e">
        <f>AND(#REF!,"AAAAAH2/Z50=")</f>
        <v>#REF!</v>
      </c>
      <c r="FC2" t="e">
        <f>IF(#REF!,"AAAAAH2/Z54=",0)</f>
        <v>#REF!</v>
      </c>
      <c r="FD2" t="e">
        <f>AND(#REF!,"AAAAAH2/Z58=")</f>
        <v>#REF!</v>
      </c>
      <c r="FE2" t="e">
        <f>AND(#REF!,"AAAAAH2/Z6A=")</f>
        <v>#REF!</v>
      </c>
      <c r="FF2" t="e">
        <f>AND(#REF!,"AAAAAH2/Z6E=")</f>
        <v>#REF!</v>
      </c>
      <c r="FG2" t="e">
        <f>AND(#REF!,"AAAAAH2/Z6I=")</f>
        <v>#REF!</v>
      </c>
      <c r="FH2" t="e">
        <f>AND(#REF!,"AAAAAH2/Z6M=")</f>
        <v>#REF!</v>
      </c>
      <c r="FI2" t="e">
        <f>AND(#REF!,"AAAAAH2/Z6Q=")</f>
        <v>#REF!</v>
      </c>
      <c r="FJ2" t="e">
        <f>AND(#REF!,"AAAAAH2/Z6U=")</f>
        <v>#REF!</v>
      </c>
      <c r="FK2" t="e">
        <f>AND(#REF!,"AAAAAH2/Z6Y=")</f>
        <v>#REF!</v>
      </c>
      <c r="FL2" t="e">
        <f>AND(#REF!,"AAAAAH2/Z6c=")</f>
        <v>#REF!</v>
      </c>
      <c r="FM2" t="e">
        <f>AND(#REF!,"AAAAAH2/Z6g=")</f>
        <v>#REF!</v>
      </c>
      <c r="FN2" t="e">
        <f>AND(#REF!,"AAAAAH2/Z6k=")</f>
        <v>#REF!</v>
      </c>
      <c r="FO2" t="e">
        <f>AND(#REF!,"AAAAAH2/Z6o=")</f>
        <v>#REF!</v>
      </c>
      <c r="FP2" t="e">
        <f>AND(#REF!,"AAAAAH2/Z6s=")</f>
        <v>#REF!</v>
      </c>
      <c r="FQ2" t="e">
        <f>AND(#REF!,"AAAAAH2/Z6w=")</f>
        <v>#REF!</v>
      </c>
      <c r="FR2" t="e">
        <f>AND(#REF!,"AAAAAH2/Z60=")</f>
        <v>#REF!</v>
      </c>
      <c r="FS2" t="e">
        <f>AND(#REF!,"AAAAAH2/Z64=")</f>
        <v>#REF!</v>
      </c>
      <c r="FT2" t="e">
        <f>AND(#REF!,"AAAAAH2/Z68=")</f>
        <v>#REF!</v>
      </c>
      <c r="FU2" t="e">
        <f>AND(#REF!,"AAAAAH2/Z7A=")</f>
        <v>#REF!</v>
      </c>
      <c r="FV2" t="e">
        <f>AND(#REF!,"AAAAAH2/Z7E=")</f>
        <v>#REF!</v>
      </c>
      <c r="FW2" t="e">
        <f>AND(#REF!,"AAAAAH2/Z7I=")</f>
        <v>#REF!</v>
      </c>
      <c r="FX2" t="e">
        <f>AND(#REF!,"AAAAAH2/Z7M=")</f>
        <v>#REF!</v>
      </c>
      <c r="FY2" t="e">
        <f>AND(#REF!,"AAAAAH2/Z7Q=")</f>
        <v>#REF!</v>
      </c>
      <c r="FZ2" t="e">
        <f>AND(#REF!,"AAAAAH2/Z7U=")</f>
        <v>#REF!</v>
      </c>
      <c r="GA2" t="e">
        <f>AND(#REF!,"AAAAAH2/Z7Y=")</f>
        <v>#REF!</v>
      </c>
      <c r="GB2" t="e">
        <f>AND(#REF!,"AAAAAH2/Z7c=")</f>
        <v>#REF!</v>
      </c>
      <c r="GC2" t="e">
        <f>AND(#REF!,"AAAAAH2/Z7g=")</f>
        <v>#REF!</v>
      </c>
      <c r="GD2" t="e">
        <f>AND(#REF!,"AAAAAH2/Z7k=")</f>
        <v>#REF!</v>
      </c>
      <c r="GE2" t="e">
        <f>AND(#REF!,"AAAAAH2/Z7o=")</f>
        <v>#REF!</v>
      </c>
      <c r="GF2" t="e">
        <f>AND(#REF!,"AAAAAH2/Z7s=")</f>
        <v>#REF!</v>
      </c>
      <c r="GG2" t="e">
        <f>AND(#REF!,"AAAAAH2/Z7w=")</f>
        <v>#REF!</v>
      </c>
      <c r="GH2" t="e">
        <f>AND(#REF!,"AAAAAH2/Z70=")</f>
        <v>#REF!</v>
      </c>
      <c r="GI2" t="e">
        <f>AND(#REF!,"AAAAAH2/Z74=")</f>
        <v>#REF!</v>
      </c>
      <c r="GJ2" t="e">
        <f>AND(#REF!,"AAAAAH2/Z78=")</f>
        <v>#REF!</v>
      </c>
      <c r="GK2" t="e">
        <f>AND(#REF!,"AAAAAH2/Z8A=")</f>
        <v>#REF!</v>
      </c>
      <c r="GL2" t="e">
        <f>AND(#REF!,"AAAAAH2/Z8E=")</f>
        <v>#REF!</v>
      </c>
      <c r="GM2" t="e">
        <f>AND(#REF!,"AAAAAH2/Z8I=")</f>
        <v>#REF!</v>
      </c>
      <c r="GN2" t="e">
        <f>AND(#REF!,"AAAAAH2/Z8M=")</f>
        <v>#REF!</v>
      </c>
      <c r="GO2" t="e">
        <f>AND(#REF!,"AAAAAH2/Z8Q=")</f>
        <v>#REF!</v>
      </c>
      <c r="GP2" t="e">
        <f>AND(#REF!,"AAAAAH2/Z8U=")</f>
        <v>#REF!</v>
      </c>
      <c r="GQ2" t="e">
        <f>AND(#REF!,"AAAAAH2/Z8Y=")</f>
        <v>#REF!</v>
      </c>
      <c r="GR2" t="e">
        <f>AND(#REF!,"AAAAAH2/Z8c=")</f>
        <v>#REF!</v>
      </c>
      <c r="GS2" t="e">
        <f>AND(#REF!,"AAAAAH2/Z8g=")</f>
        <v>#REF!</v>
      </c>
      <c r="GT2" t="e">
        <f>AND(#REF!,"AAAAAH2/Z8k=")</f>
        <v>#REF!</v>
      </c>
      <c r="GU2" t="e">
        <f>AND(#REF!,"AAAAAH2/Z8o=")</f>
        <v>#REF!</v>
      </c>
      <c r="GV2" t="e">
        <f>AND(#REF!,"AAAAAH2/Z8s=")</f>
        <v>#REF!</v>
      </c>
      <c r="GW2" t="e">
        <f>AND(#REF!,"AAAAAH2/Z8w=")</f>
        <v>#REF!</v>
      </c>
      <c r="GX2" t="e">
        <f>AND(#REF!,"AAAAAH2/Z80=")</f>
        <v>#REF!</v>
      </c>
      <c r="GY2" t="e">
        <f>AND(#REF!,"AAAAAH2/Z84=")</f>
        <v>#REF!</v>
      </c>
      <c r="GZ2" t="e">
        <f>AND(#REF!,"AAAAAH2/Z88=")</f>
        <v>#REF!</v>
      </c>
      <c r="HA2" t="e">
        <f>AND(#REF!,"AAAAAH2/Z9A=")</f>
        <v>#REF!</v>
      </c>
      <c r="HB2" t="e">
        <f>AND(#REF!,"AAAAAH2/Z9E=")</f>
        <v>#REF!</v>
      </c>
      <c r="HC2" t="e">
        <f>AND(#REF!,"AAAAAH2/Z9I=")</f>
        <v>#REF!</v>
      </c>
      <c r="HD2" t="e">
        <f>AND(#REF!,"AAAAAH2/Z9M=")</f>
        <v>#REF!</v>
      </c>
      <c r="HE2" t="e">
        <f>AND(#REF!,"AAAAAH2/Z9Q=")</f>
        <v>#REF!</v>
      </c>
      <c r="HF2" t="e">
        <f>AND(#REF!,"AAAAAH2/Z9U=")</f>
        <v>#REF!</v>
      </c>
      <c r="HG2" t="e">
        <f>AND(#REF!,"AAAAAH2/Z9Y=")</f>
        <v>#REF!</v>
      </c>
      <c r="HH2" t="e">
        <f>AND(#REF!,"AAAAAH2/Z9c=")</f>
        <v>#REF!</v>
      </c>
      <c r="HI2" t="e">
        <f>AND(#REF!,"AAAAAH2/Z9g=")</f>
        <v>#REF!</v>
      </c>
      <c r="HJ2" t="e">
        <f>AND(#REF!,"AAAAAH2/Z9k=")</f>
        <v>#REF!</v>
      </c>
      <c r="HK2" t="e">
        <f>AND(#REF!,"AAAAAH2/Z9o=")</f>
        <v>#REF!</v>
      </c>
      <c r="HL2" t="e">
        <f>AND(#REF!,"AAAAAH2/Z9s=")</f>
        <v>#REF!</v>
      </c>
      <c r="HM2" t="e">
        <f>AND(#REF!,"AAAAAH2/Z9w=")</f>
        <v>#REF!</v>
      </c>
      <c r="HN2" t="e">
        <f>AND(#REF!,"AAAAAH2/Z90=")</f>
        <v>#REF!</v>
      </c>
      <c r="HO2" t="e">
        <f>AND(#REF!,"AAAAAH2/Z94=")</f>
        <v>#REF!</v>
      </c>
      <c r="HP2" t="e">
        <f>AND(#REF!,"AAAAAH2/Z98=")</f>
        <v>#REF!</v>
      </c>
      <c r="HQ2" t="e">
        <f>AND(#REF!,"AAAAAH2/Z+A=")</f>
        <v>#REF!</v>
      </c>
      <c r="HR2" t="e">
        <f>AND(#REF!,"AAAAAH2/Z+E=")</f>
        <v>#REF!</v>
      </c>
      <c r="HS2" t="e">
        <f>AND(#REF!,"AAAAAH2/Z+I=")</f>
        <v>#REF!</v>
      </c>
      <c r="HT2" t="e">
        <f>IF(#REF!,"AAAAAH2/Z+M=",0)</f>
        <v>#REF!</v>
      </c>
      <c r="HU2" t="e">
        <f>AND(#REF!,"AAAAAH2/Z+Q=")</f>
        <v>#REF!</v>
      </c>
      <c r="HV2" t="e">
        <f>AND(#REF!,"AAAAAH2/Z+U=")</f>
        <v>#REF!</v>
      </c>
      <c r="HW2" t="e">
        <f>AND(#REF!,"AAAAAH2/Z+Y=")</f>
        <v>#REF!</v>
      </c>
      <c r="HX2" t="e">
        <f>AND(#REF!,"AAAAAH2/Z+c=")</f>
        <v>#REF!</v>
      </c>
      <c r="HY2" t="e">
        <f>AND(#REF!,"AAAAAH2/Z+g=")</f>
        <v>#REF!</v>
      </c>
      <c r="HZ2" t="e">
        <f>AND(#REF!,"AAAAAH2/Z+k=")</f>
        <v>#REF!</v>
      </c>
      <c r="IA2" t="e">
        <f>AND(#REF!,"AAAAAH2/Z+o=")</f>
        <v>#REF!</v>
      </c>
      <c r="IB2" t="e">
        <f>AND(#REF!,"AAAAAH2/Z+s=")</f>
        <v>#REF!</v>
      </c>
      <c r="IC2" t="e">
        <f>AND(#REF!,"AAAAAH2/Z+w=")</f>
        <v>#REF!</v>
      </c>
      <c r="ID2" t="e">
        <f>AND(#REF!,"AAAAAH2/Z+0=")</f>
        <v>#REF!</v>
      </c>
      <c r="IE2" t="e">
        <f>AND(#REF!,"AAAAAH2/Z+4=")</f>
        <v>#REF!</v>
      </c>
      <c r="IF2" t="e">
        <f>AND(#REF!,"AAAAAH2/Z+8=")</f>
        <v>#REF!</v>
      </c>
      <c r="IG2" t="e">
        <f>AND(#REF!,"AAAAAH2/Z/A=")</f>
        <v>#REF!</v>
      </c>
      <c r="IH2" t="e">
        <f>AND(#REF!,"AAAAAH2/Z/E=")</f>
        <v>#REF!</v>
      </c>
      <c r="II2" t="e">
        <f>AND(#REF!,"AAAAAH2/Z/I=")</f>
        <v>#REF!</v>
      </c>
      <c r="IJ2" t="e">
        <f>AND(#REF!,"AAAAAH2/Z/M=")</f>
        <v>#REF!</v>
      </c>
      <c r="IK2" t="e">
        <f>AND(#REF!,"AAAAAH2/Z/Q=")</f>
        <v>#REF!</v>
      </c>
      <c r="IL2" t="e">
        <f>AND(#REF!,"AAAAAH2/Z/U=")</f>
        <v>#REF!</v>
      </c>
      <c r="IM2" t="e">
        <f>AND(#REF!,"AAAAAH2/Z/Y=")</f>
        <v>#REF!</v>
      </c>
      <c r="IN2" t="e">
        <f>AND(#REF!,"AAAAAH2/Z/c=")</f>
        <v>#REF!</v>
      </c>
      <c r="IO2" t="e">
        <f>AND(#REF!,"AAAAAH2/Z/g=")</f>
        <v>#REF!</v>
      </c>
      <c r="IP2" t="e">
        <f>AND(#REF!,"AAAAAH2/Z/k=")</f>
        <v>#REF!</v>
      </c>
      <c r="IQ2" t="e">
        <f>AND(#REF!,"AAAAAH2/Z/o=")</f>
        <v>#REF!</v>
      </c>
      <c r="IR2" t="e">
        <f>AND(#REF!,"AAAAAH2/Z/s=")</f>
        <v>#REF!</v>
      </c>
      <c r="IS2" t="e">
        <f>AND(#REF!,"AAAAAH2/Z/w=")</f>
        <v>#REF!</v>
      </c>
      <c r="IT2" t="e">
        <f>AND(#REF!,"AAAAAH2/Z/0=")</f>
        <v>#REF!</v>
      </c>
      <c r="IU2" t="e">
        <f>AND(#REF!,"AAAAAH2/Z/4=")</f>
        <v>#REF!</v>
      </c>
      <c r="IV2" t="e">
        <f>AND(#REF!,"AAAAAH2/Z/8=")</f>
        <v>#REF!</v>
      </c>
    </row>
    <row r="3" spans="1:256" x14ac:dyDescent="0.2">
      <c r="A3" t="e">
        <f>AND(#REF!,"AAAAAC+8ewA=")</f>
        <v>#REF!</v>
      </c>
      <c r="B3" t="e">
        <f>AND(#REF!,"AAAAAC+8ewE=")</f>
        <v>#REF!</v>
      </c>
      <c r="C3" t="e">
        <f>AND(#REF!,"AAAAAC+8ewI=")</f>
        <v>#REF!</v>
      </c>
      <c r="D3" t="e">
        <f>AND(#REF!,"AAAAAC+8ewM=")</f>
        <v>#REF!</v>
      </c>
      <c r="E3" t="e">
        <f>AND(#REF!,"AAAAAC+8ewQ=")</f>
        <v>#REF!</v>
      </c>
      <c r="F3" t="e">
        <f>AND(#REF!,"AAAAAC+8ewU=")</f>
        <v>#REF!</v>
      </c>
      <c r="G3" t="e">
        <f>AND(#REF!,"AAAAAC+8ewY=")</f>
        <v>#REF!</v>
      </c>
      <c r="H3" t="e">
        <f>AND(#REF!,"AAAAAC+8ewc=")</f>
        <v>#REF!</v>
      </c>
      <c r="I3" t="e">
        <f>AND(#REF!,"AAAAAC+8ewg=")</f>
        <v>#REF!</v>
      </c>
      <c r="J3" t="e">
        <f>AND(#REF!,"AAAAAC+8ewk=")</f>
        <v>#REF!</v>
      </c>
      <c r="K3" t="e">
        <f>AND(#REF!,"AAAAAC+8ewo=")</f>
        <v>#REF!</v>
      </c>
      <c r="L3" t="e">
        <f>AND(#REF!,"AAAAAC+8ews=")</f>
        <v>#REF!</v>
      </c>
      <c r="M3" t="e">
        <f>AND(#REF!,"AAAAAC+8eww=")</f>
        <v>#REF!</v>
      </c>
      <c r="N3" t="e">
        <f>AND(#REF!,"AAAAAC+8ew0=")</f>
        <v>#REF!</v>
      </c>
      <c r="O3" t="e">
        <f>AND(#REF!,"AAAAAC+8ew4=")</f>
        <v>#REF!</v>
      </c>
      <c r="P3" t="e">
        <f>AND(#REF!,"AAAAAC+8ew8=")</f>
        <v>#REF!</v>
      </c>
      <c r="Q3" t="e">
        <f>AND(#REF!,"AAAAAC+8exA=")</f>
        <v>#REF!</v>
      </c>
      <c r="R3" t="e">
        <f>AND(#REF!,"AAAAAC+8exE=")</f>
        <v>#REF!</v>
      </c>
      <c r="S3" t="e">
        <f>AND(#REF!,"AAAAAC+8exI=")</f>
        <v>#REF!</v>
      </c>
      <c r="T3" t="e">
        <f>AND(#REF!,"AAAAAC+8exM=")</f>
        <v>#REF!</v>
      </c>
      <c r="U3" t="e">
        <f>AND(#REF!,"AAAAAC+8exQ=")</f>
        <v>#REF!</v>
      </c>
      <c r="V3" t="e">
        <f>AND(#REF!,"AAAAAC+8exU=")</f>
        <v>#REF!</v>
      </c>
      <c r="W3" t="e">
        <f>AND(#REF!,"AAAAAC+8exY=")</f>
        <v>#REF!</v>
      </c>
      <c r="X3" t="e">
        <f>AND(#REF!,"AAAAAC+8exc=")</f>
        <v>#REF!</v>
      </c>
      <c r="Y3" t="e">
        <f>AND(#REF!,"AAAAAC+8exg=")</f>
        <v>#REF!</v>
      </c>
      <c r="Z3" t="e">
        <f>AND(#REF!,"AAAAAC+8exk=")</f>
        <v>#REF!</v>
      </c>
      <c r="AA3" t="e">
        <f>AND(#REF!,"AAAAAC+8exo=")</f>
        <v>#REF!</v>
      </c>
      <c r="AB3" t="e">
        <f>AND(#REF!,"AAAAAC+8exs=")</f>
        <v>#REF!</v>
      </c>
      <c r="AC3" t="e">
        <f>AND(#REF!,"AAAAAC+8exw=")</f>
        <v>#REF!</v>
      </c>
      <c r="AD3" t="e">
        <f>AND(#REF!,"AAAAAC+8ex0=")</f>
        <v>#REF!</v>
      </c>
      <c r="AE3" t="e">
        <f>AND(#REF!,"AAAAAC+8ex4=")</f>
        <v>#REF!</v>
      </c>
      <c r="AF3" t="e">
        <f>AND(#REF!,"AAAAAC+8ex8=")</f>
        <v>#REF!</v>
      </c>
      <c r="AG3" t="e">
        <f>AND(#REF!,"AAAAAC+8eyA=")</f>
        <v>#REF!</v>
      </c>
      <c r="AH3" t="e">
        <f>AND(#REF!,"AAAAAC+8eyE=")</f>
        <v>#REF!</v>
      </c>
      <c r="AI3" t="e">
        <f>AND(#REF!,"AAAAAC+8eyI=")</f>
        <v>#REF!</v>
      </c>
      <c r="AJ3" t="e">
        <f>AND(#REF!,"AAAAAC+8eyM=")</f>
        <v>#REF!</v>
      </c>
      <c r="AK3" t="e">
        <f>AND(#REF!,"AAAAAC+8eyQ=")</f>
        <v>#REF!</v>
      </c>
      <c r="AL3" t="e">
        <f>AND(#REF!,"AAAAAC+8eyU=")</f>
        <v>#REF!</v>
      </c>
      <c r="AM3" t="e">
        <f>AND(#REF!,"AAAAAC+8eyY=")</f>
        <v>#REF!</v>
      </c>
      <c r="AN3" t="e">
        <f>AND(#REF!,"AAAAAC+8eyc=")</f>
        <v>#REF!</v>
      </c>
      <c r="AO3" t="e">
        <f>IF(#REF!,"AAAAAC+8eyg=",0)</f>
        <v>#REF!</v>
      </c>
      <c r="AP3" t="e">
        <f>AND(#REF!,"AAAAAC+8eyk=")</f>
        <v>#REF!</v>
      </c>
      <c r="AQ3" t="e">
        <f>AND(#REF!,"AAAAAC+8eyo=")</f>
        <v>#REF!</v>
      </c>
      <c r="AR3" t="e">
        <f>AND(#REF!,"AAAAAC+8eys=")</f>
        <v>#REF!</v>
      </c>
      <c r="AS3" t="e">
        <f>AND(#REF!,"AAAAAC+8eyw=")</f>
        <v>#REF!</v>
      </c>
      <c r="AT3" t="e">
        <f>AND(#REF!,"AAAAAC+8ey0=")</f>
        <v>#REF!</v>
      </c>
      <c r="AU3" t="e">
        <f>AND(#REF!,"AAAAAC+8ey4=")</f>
        <v>#REF!</v>
      </c>
      <c r="AV3" t="e">
        <f>AND(#REF!,"AAAAAC+8ey8=")</f>
        <v>#REF!</v>
      </c>
      <c r="AW3" t="e">
        <f>AND(#REF!,"AAAAAC+8ezA=")</f>
        <v>#REF!</v>
      </c>
      <c r="AX3" t="e">
        <f>AND(#REF!,"AAAAAC+8ezE=")</f>
        <v>#REF!</v>
      </c>
      <c r="AY3" t="e">
        <f>AND(#REF!,"AAAAAC+8ezI=")</f>
        <v>#REF!</v>
      </c>
      <c r="AZ3" t="e">
        <f>AND(#REF!,"AAAAAC+8ezM=")</f>
        <v>#REF!</v>
      </c>
      <c r="BA3" t="e">
        <f>AND(#REF!,"AAAAAC+8ezQ=")</f>
        <v>#REF!</v>
      </c>
      <c r="BB3" t="e">
        <f>AND(#REF!,"AAAAAC+8ezU=")</f>
        <v>#REF!</v>
      </c>
      <c r="BC3" t="e">
        <f>AND(#REF!,"AAAAAC+8ezY=")</f>
        <v>#REF!</v>
      </c>
      <c r="BD3" t="e">
        <f>AND(#REF!,"AAAAAC+8ezc=")</f>
        <v>#REF!</v>
      </c>
      <c r="BE3" t="e">
        <f>AND(#REF!,"AAAAAC+8ezg=")</f>
        <v>#REF!</v>
      </c>
      <c r="BF3" t="e">
        <f>AND(#REF!,"AAAAAC+8ezk=")</f>
        <v>#REF!</v>
      </c>
      <c r="BG3" t="e">
        <f>AND(#REF!,"AAAAAC+8ezo=")</f>
        <v>#REF!</v>
      </c>
      <c r="BH3" t="e">
        <f>AND(#REF!,"AAAAAC+8ezs=")</f>
        <v>#REF!</v>
      </c>
      <c r="BI3" t="e">
        <f>AND(#REF!,"AAAAAC+8ezw=")</f>
        <v>#REF!</v>
      </c>
      <c r="BJ3" t="e">
        <f>AND(#REF!,"AAAAAC+8ez0=")</f>
        <v>#REF!</v>
      </c>
      <c r="BK3" t="e">
        <f>AND(#REF!,"AAAAAC+8ez4=")</f>
        <v>#REF!</v>
      </c>
      <c r="BL3" t="e">
        <f>AND(#REF!,"AAAAAC+8ez8=")</f>
        <v>#REF!</v>
      </c>
      <c r="BM3" t="e">
        <f>AND(#REF!,"AAAAAC+8e0A=")</f>
        <v>#REF!</v>
      </c>
      <c r="BN3" t="e">
        <f>AND(#REF!,"AAAAAC+8e0E=")</f>
        <v>#REF!</v>
      </c>
      <c r="BO3" t="e">
        <f>AND(#REF!,"AAAAAC+8e0I=")</f>
        <v>#REF!</v>
      </c>
      <c r="BP3" t="e">
        <f>AND(#REF!,"AAAAAC+8e0M=")</f>
        <v>#REF!</v>
      </c>
      <c r="BQ3" t="e">
        <f>AND(#REF!,"AAAAAC+8e0Q=")</f>
        <v>#REF!</v>
      </c>
      <c r="BR3" t="e">
        <f>AND(#REF!,"AAAAAC+8e0U=")</f>
        <v>#REF!</v>
      </c>
      <c r="BS3" t="e">
        <f>AND(#REF!,"AAAAAC+8e0Y=")</f>
        <v>#REF!</v>
      </c>
      <c r="BT3" t="e">
        <f>AND(#REF!,"AAAAAC+8e0c=")</f>
        <v>#REF!</v>
      </c>
      <c r="BU3" t="e">
        <f>AND(#REF!,"AAAAAC+8e0g=")</f>
        <v>#REF!</v>
      </c>
      <c r="BV3" t="e">
        <f>AND(#REF!,"AAAAAC+8e0k=")</f>
        <v>#REF!</v>
      </c>
      <c r="BW3" t="e">
        <f>AND(#REF!,"AAAAAC+8e0o=")</f>
        <v>#REF!</v>
      </c>
      <c r="BX3" t="e">
        <f>AND(#REF!,"AAAAAC+8e0s=")</f>
        <v>#REF!</v>
      </c>
      <c r="BY3" t="e">
        <f>AND(#REF!,"AAAAAC+8e0w=")</f>
        <v>#REF!</v>
      </c>
      <c r="BZ3" t="e">
        <f>AND(#REF!,"AAAAAC+8e00=")</f>
        <v>#REF!</v>
      </c>
      <c r="CA3" t="e">
        <f>AND(#REF!,"AAAAAC+8e04=")</f>
        <v>#REF!</v>
      </c>
      <c r="CB3" t="e">
        <f>AND(#REF!,"AAAAAC+8e08=")</f>
        <v>#REF!</v>
      </c>
      <c r="CC3" t="e">
        <f>AND(#REF!,"AAAAAC+8e1A=")</f>
        <v>#REF!</v>
      </c>
      <c r="CD3" t="e">
        <f>AND(#REF!,"AAAAAC+8e1E=")</f>
        <v>#REF!</v>
      </c>
      <c r="CE3" t="e">
        <f>AND(#REF!,"AAAAAC+8e1I=")</f>
        <v>#REF!</v>
      </c>
      <c r="CF3" t="e">
        <f>AND(#REF!,"AAAAAC+8e1M=")</f>
        <v>#REF!</v>
      </c>
      <c r="CG3" t="e">
        <f>AND(#REF!,"AAAAAC+8e1Q=")</f>
        <v>#REF!</v>
      </c>
      <c r="CH3" t="e">
        <f>AND(#REF!,"AAAAAC+8e1U=")</f>
        <v>#REF!</v>
      </c>
      <c r="CI3" t="e">
        <f>AND(#REF!,"AAAAAC+8e1Y=")</f>
        <v>#REF!</v>
      </c>
      <c r="CJ3" t="e">
        <f>AND(#REF!,"AAAAAC+8e1c=")</f>
        <v>#REF!</v>
      </c>
      <c r="CK3" t="e">
        <f>AND(#REF!,"AAAAAC+8e1g=")</f>
        <v>#REF!</v>
      </c>
      <c r="CL3" t="e">
        <f>AND(#REF!,"AAAAAC+8e1k=")</f>
        <v>#REF!</v>
      </c>
      <c r="CM3" t="e">
        <f>AND(#REF!,"AAAAAC+8e1o=")</f>
        <v>#REF!</v>
      </c>
      <c r="CN3" t="e">
        <f>AND(#REF!,"AAAAAC+8e1s=")</f>
        <v>#REF!</v>
      </c>
      <c r="CO3" t="e">
        <f>AND(#REF!,"AAAAAC+8e1w=")</f>
        <v>#REF!</v>
      </c>
      <c r="CP3" t="e">
        <f>AND(#REF!,"AAAAAC+8e10=")</f>
        <v>#REF!</v>
      </c>
      <c r="CQ3" t="e">
        <f>AND(#REF!,"AAAAAC+8e14=")</f>
        <v>#REF!</v>
      </c>
      <c r="CR3" t="e">
        <f>AND(#REF!,"AAAAAC+8e18=")</f>
        <v>#REF!</v>
      </c>
      <c r="CS3" t="e">
        <f>AND(#REF!,"AAAAAC+8e2A=")</f>
        <v>#REF!</v>
      </c>
      <c r="CT3" t="e">
        <f>AND(#REF!,"AAAAAC+8e2E=")</f>
        <v>#REF!</v>
      </c>
      <c r="CU3" t="e">
        <f>AND(#REF!,"AAAAAC+8e2I=")</f>
        <v>#REF!</v>
      </c>
      <c r="CV3" t="e">
        <f>AND(#REF!,"AAAAAC+8e2M=")</f>
        <v>#REF!</v>
      </c>
      <c r="CW3" t="e">
        <f>AND(#REF!,"AAAAAC+8e2Q=")</f>
        <v>#REF!</v>
      </c>
      <c r="CX3" t="e">
        <f>AND(#REF!,"AAAAAC+8e2U=")</f>
        <v>#REF!</v>
      </c>
      <c r="CY3" t="e">
        <f>AND(#REF!,"AAAAAC+8e2Y=")</f>
        <v>#REF!</v>
      </c>
      <c r="CZ3" t="e">
        <f>AND(#REF!,"AAAAAC+8e2c=")</f>
        <v>#REF!</v>
      </c>
      <c r="DA3" t="e">
        <f>AND(#REF!,"AAAAAC+8e2g=")</f>
        <v>#REF!</v>
      </c>
      <c r="DB3" t="e">
        <f>AND(#REF!,"AAAAAC+8e2k=")</f>
        <v>#REF!</v>
      </c>
      <c r="DC3" t="e">
        <f>AND(#REF!,"AAAAAC+8e2o=")</f>
        <v>#REF!</v>
      </c>
      <c r="DD3" t="e">
        <f>AND(#REF!,"AAAAAC+8e2s=")</f>
        <v>#REF!</v>
      </c>
      <c r="DE3" t="e">
        <f>AND(#REF!,"AAAAAC+8e2w=")</f>
        <v>#REF!</v>
      </c>
      <c r="DF3" t="e">
        <f>IF(#REF!,"AAAAAC+8e20=",0)</f>
        <v>#REF!</v>
      </c>
      <c r="DG3" t="e">
        <f>AND(#REF!,"AAAAAC+8e24=")</f>
        <v>#REF!</v>
      </c>
      <c r="DH3" t="e">
        <f>AND(#REF!,"AAAAAC+8e28=")</f>
        <v>#REF!</v>
      </c>
      <c r="DI3" t="e">
        <f>AND(#REF!,"AAAAAC+8e3A=")</f>
        <v>#REF!</v>
      </c>
      <c r="DJ3" t="e">
        <f>AND(#REF!,"AAAAAC+8e3E=")</f>
        <v>#REF!</v>
      </c>
      <c r="DK3" t="e">
        <f>AND(#REF!,"AAAAAC+8e3I=")</f>
        <v>#REF!</v>
      </c>
      <c r="DL3" t="e">
        <f>AND(#REF!,"AAAAAC+8e3M=")</f>
        <v>#REF!</v>
      </c>
      <c r="DM3" t="e">
        <f>AND(#REF!,"AAAAAC+8e3Q=")</f>
        <v>#REF!</v>
      </c>
      <c r="DN3" t="e">
        <f>AND(#REF!,"AAAAAC+8e3U=")</f>
        <v>#REF!</v>
      </c>
      <c r="DO3" t="e">
        <f>AND(#REF!,"AAAAAC+8e3Y=")</f>
        <v>#REF!</v>
      </c>
      <c r="DP3" t="e">
        <f>AND(#REF!,"AAAAAC+8e3c=")</f>
        <v>#REF!</v>
      </c>
      <c r="DQ3" t="e">
        <f>AND(#REF!,"AAAAAC+8e3g=")</f>
        <v>#REF!</v>
      </c>
      <c r="DR3" t="e">
        <f>AND(#REF!,"AAAAAC+8e3k=")</f>
        <v>#REF!</v>
      </c>
      <c r="DS3" t="e">
        <f>AND(#REF!,"AAAAAC+8e3o=")</f>
        <v>#REF!</v>
      </c>
      <c r="DT3" t="e">
        <f>AND(#REF!,"AAAAAC+8e3s=")</f>
        <v>#REF!</v>
      </c>
      <c r="DU3" t="e">
        <f>AND(#REF!,"AAAAAC+8e3w=")</f>
        <v>#REF!</v>
      </c>
      <c r="DV3" t="e">
        <f>AND(#REF!,"AAAAAC+8e30=")</f>
        <v>#REF!</v>
      </c>
      <c r="DW3" t="e">
        <f>AND(#REF!,"AAAAAC+8e34=")</f>
        <v>#REF!</v>
      </c>
      <c r="DX3" t="e">
        <f>AND(#REF!,"AAAAAC+8e38=")</f>
        <v>#REF!</v>
      </c>
      <c r="DY3" t="e">
        <f>AND(#REF!,"AAAAAC+8e4A=")</f>
        <v>#REF!</v>
      </c>
      <c r="DZ3" t="e">
        <f>AND(#REF!,"AAAAAC+8e4E=")</f>
        <v>#REF!</v>
      </c>
      <c r="EA3" t="e">
        <f>AND(#REF!,"AAAAAC+8e4I=")</f>
        <v>#REF!</v>
      </c>
      <c r="EB3" t="e">
        <f>AND(#REF!,"AAAAAC+8e4M=")</f>
        <v>#REF!</v>
      </c>
      <c r="EC3" t="e">
        <f>AND(#REF!,"AAAAAC+8e4Q=")</f>
        <v>#REF!</v>
      </c>
      <c r="ED3" t="e">
        <f>AND(#REF!,"AAAAAC+8e4U=")</f>
        <v>#REF!</v>
      </c>
      <c r="EE3" t="e">
        <f>AND(#REF!,"AAAAAC+8e4Y=")</f>
        <v>#REF!</v>
      </c>
      <c r="EF3" t="e">
        <f>AND(#REF!,"AAAAAC+8e4c=")</f>
        <v>#REF!</v>
      </c>
      <c r="EG3" t="e">
        <f>AND(#REF!,"AAAAAC+8e4g=")</f>
        <v>#REF!</v>
      </c>
      <c r="EH3" t="e">
        <f>AND(#REF!,"AAAAAC+8e4k=")</f>
        <v>#REF!</v>
      </c>
      <c r="EI3" t="e">
        <f>AND(#REF!,"AAAAAC+8e4o=")</f>
        <v>#REF!</v>
      </c>
      <c r="EJ3" t="e">
        <f>AND(#REF!,"AAAAAC+8e4s=")</f>
        <v>#REF!</v>
      </c>
      <c r="EK3" t="e">
        <f>AND(#REF!,"AAAAAC+8e4w=")</f>
        <v>#REF!</v>
      </c>
      <c r="EL3" t="e">
        <f>AND(#REF!,"AAAAAC+8e40=")</f>
        <v>#REF!</v>
      </c>
      <c r="EM3" t="e">
        <f>AND(#REF!,"AAAAAC+8e44=")</f>
        <v>#REF!</v>
      </c>
      <c r="EN3" t="e">
        <f>AND(#REF!,"AAAAAC+8e48=")</f>
        <v>#REF!</v>
      </c>
      <c r="EO3" t="e">
        <f>AND(#REF!,"AAAAAC+8e5A=")</f>
        <v>#REF!</v>
      </c>
      <c r="EP3" t="e">
        <f>AND(#REF!,"AAAAAC+8e5E=")</f>
        <v>#REF!</v>
      </c>
      <c r="EQ3" t="e">
        <f>AND(#REF!,"AAAAAC+8e5I=")</f>
        <v>#REF!</v>
      </c>
      <c r="ER3" t="e">
        <f>AND(#REF!,"AAAAAC+8e5M=")</f>
        <v>#REF!</v>
      </c>
      <c r="ES3" t="e">
        <f>AND(#REF!,"AAAAAC+8e5Q=")</f>
        <v>#REF!</v>
      </c>
      <c r="ET3" t="e">
        <f>AND(#REF!,"AAAAAC+8e5U=")</f>
        <v>#REF!</v>
      </c>
      <c r="EU3" t="e">
        <f>AND(#REF!,"AAAAAC+8e5Y=")</f>
        <v>#REF!</v>
      </c>
      <c r="EV3" t="e">
        <f>AND(#REF!,"AAAAAC+8e5c=")</f>
        <v>#REF!</v>
      </c>
      <c r="EW3" t="e">
        <f>AND(#REF!,"AAAAAC+8e5g=")</f>
        <v>#REF!</v>
      </c>
      <c r="EX3" t="e">
        <f>AND(#REF!,"AAAAAC+8e5k=")</f>
        <v>#REF!</v>
      </c>
      <c r="EY3" t="e">
        <f>AND(#REF!,"AAAAAC+8e5o=")</f>
        <v>#REF!</v>
      </c>
      <c r="EZ3" t="e">
        <f>AND(#REF!,"AAAAAC+8e5s=")</f>
        <v>#REF!</v>
      </c>
      <c r="FA3" t="e">
        <f>AND(#REF!,"AAAAAC+8e5w=")</f>
        <v>#REF!</v>
      </c>
      <c r="FB3" t="e">
        <f>AND(#REF!,"AAAAAC+8e50=")</f>
        <v>#REF!</v>
      </c>
      <c r="FC3" t="e">
        <f>AND(#REF!,"AAAAAC+8e54=")</f>
        <v>#REF!</v>
      </c>
      <c r="FD3" t="e">
        <f>AND(#REF!,"AAAAAC+8e58=")</f>
        <v>#REF!</v>
      </c>
      <c r="FE3" t="e">
        <f>AND(#REF!,"AAAAAC+8e6A=")</f>
        <v>#REF!</v>
      </c>
      <c r="FF3" t="e">
        <f>AND(#REF!,"AAAAAC+8e6E=")</f>
        <v>#REF!</v>
      </c>
      <c r="FG3" t="e">
        <f>AND(#REF!,"AAAAAC+8e6I=")</f>
        <v>#REF!</v>
      </c>
      <c r="FH3" t="e">
        <f>AND(#REF!,"AAAAAC+8e6M=")</f>
        <v>#REF!</v>
      </c>
      <c r="FI3" t="e">
        <f>AND(#REF!,"AAAAAC+8e6Q=")</f>
        <v>#REF!</v>
      </c>
      <c r="FJ3" t="e">
        <f>AND(#REF!,"AAAAAC+8e6U=")</f>
        <v>#REF!</v>
      </c>
      <c r="FK3" t="e">
        <f>AND(#REF!,"AAAAAC+8e6Y=")</f>
        <v>#REF!</v>
      </c>
      <c r="FL3" t="e">
        <f>AND(#REF!,"AAAAAC+8e6c=")</f>
        <v>#REF!</v>
      </c>
      <c r="FM3" t="e">
        <f>AND(#REF!,"AAAAAC+8e6g=")</f>
        <v>#REF!</v>
      </c>
      <c r="FN3" t="e">
        <f>AND(#REF!,"AAAAAC+8e6k=")</f>
        <v>#REF!</v>
      </c>
      <c r="FO3" t="e">
        <f>AND(#REF!,"AAAAAC+8e6o=")</f>
        <v>#REF!</v>
      </c>
      <c r="FP3" t="e">
        <f>AND(#REF!,"AAAAAC+8e6s=")</f>
        <v>#REF!</v>
      </c>
      <c r="FQ3" t="e">
        <f>AND(#REF!,"AAAAAC+8e6w=")</f>
        <v>#REF!</v>
      </c>
      <c r="FR3" t="e">
        <f>AND(#REF!,"AAAAAC+8e60=")</f>
        <v>#REF!</v>
      </c>
      <c r="FS3" t="e">
        <f>AND(#REF!,"AAAAAC+8e64=")</f>
        <v>#REF!</v>
      </c>
      <c r="FT3" t="e">
        <f>AND(#REF!,"AAAAAC+8e68=")</f>
        <v>#REF!</v>
      </c>
      <c r="FU3" t="e">
        <f>AND(#REF!,"AAAAAC+8e7A=")</f>
        <v>#REF!</v>
      </c>
      <c r="FV3" t="e">
        <f>AND(#REF!,"AAAAAC+8e7E=")</f>
        <v>#REF!</v>
      </c>
      <c r="FW3" t="e">
        <f>IF(#REF!,"AAAAAC+8e7I=",0)</f>
        <v>#REF!</v>
      </c>
      <c r="FX3" t="e">
        <f>AND(#REF!,"AAAAAC+8e7M=")</f>
        <v>#REF!</v>
      </c>
      <c r="FY3" t="e">
        <f>AND(#REF!,"AAAAAC+8e7Q=")</f>
        <v>#REF!</v>
      </c>
      <c r="FZ3" t="e">
        <f>AND(#REF!,"AAAAAC+8e7U=")</f>
        <v>#REF!</v>
      </c>
      <c r="GA3" t="e">
        <f>AND(#REF!,"AAAAAC+8e7Y=")</f>
        <v>#REF!</v>
      </c>
      <c r="GB3" t="e">
        <f>AND(#REF!,"AAAAAC+8e7c=")</f>
        <v>#REF!</v>
      </c>
      <c r="GC3" t="e">
        <f>AND(#REF!,"AAAAAC+8e7g=")</f>
        <v>#REF!</v>
      </c>
      <c r="GD3" t="e">
        <f>AND(#REF!,"AAAAAC+8e7k=")</f>
        <v>#REF!</v>
      </c>
      <c r="GE3" t="e">
        <f>AND(#REF!,"AAAAAC+8e7o=")</f>
        <v>#REF!</v>
      </c>
      <c r="GF3" t="e">
        <f>AND(#REF!,"AAAAAC+8e7s=")</f>
        <v>#REF!</v>
      </c>
      <c r="GG3" t="e">
        <f>AND(#REF!,"AAAAAC+8e7w=")</f>
        <v>#REF!</v>
      </c>
      <c r="GH3" t="e">
        <f>AND(#REF!,"AAAAAC+8e70=")</f>
        <v>#REF!</v>
      </c>
      <c r="GI3" t="e">
        <f>AND(#REF!,"AAAAAC+8e74=")</f>
        <v>#REF!</v>
      </c>
      <c r="GJ3" t="e">
        <f>AND(#REF!,"AAAAAC+8e78=")</f>
        <v>#REF!</v>
      </c>
      <c r="GK3" t="e">
        <f>AND(#REF!,"AAAAAC+8e8A=")</f>
        <v>#REF!</v>
      </c>
      <c r="GL3" t="e">
        <f>AND(#REF!,"AAAAAC+8e8E=")</f>
        <v>#REF!</v>
      </c>
      <c r="GM3" t="e">
        <f>AND(#REF!,"AAAAAC+8e8I=")</f>
        <v>#REF!</v>
      </c>
      <c r="GN3" t="e">
        <f>AND(#REF!,"AAAAAC+8e8M=")</f>
        <v>#REF!</v>
      </c>
      <c r="GO3" t="e">
        <f>AND(#REF!,"AAAAAC+8e8Q=")</f>
        <v>#REF!</v>
      </c>
      <c r="GP3" t="e">
        <f>AND(#REF!,"AAAAAC+8e8U=")</f>
        <v>#REF!</v>
      </c>
      <c r="GQ3" t="e">
        <f>AND(#REF!,"AAAAAC+8e8Y=")</f>
        <v>#REF!</v>
      </c>
      <c r="GR3" t="e">
        <f>AND(#REF!,"AAAAAC+8e8c=")</f>
        <v>#REF!</v>
      </c>
      <c r="GS3" t="e">
        <f>AND(#REF!,"AAAAAC+8e8g=")</f>
        <v>#REF!</v>
      </c>
      <c r="GT3" t="e">
        <f>AND(#REF!,"AAAAAC+8e8k=")</f>
        <v>#REF!</v>
      </c>
      <c r="GU3" t="e">
        <f>AND(#REF!,"AAAAAC+8e8o=")</f>
        <v>#REF!</v>
      </c>
      <c r="GV3" t="e">
        <f>AND(#REF!,"AAAAAC+8e8s=")</f>
        <v>#REF!</v>
      </c>
      <c r="GW3" t="e">
        <f>AND(#REF!,"AAAAAC+8e8w=")</f>
        <v>#REF!</v>
      </c>
      <c r="GX3" t="e">
        <f>AND(#REF!,"AAAAAC+8e80=")</f>
        <v>#REF!</v>
      </c>
      <c r="GY3" t="e">
        <f>AND(#REF!,"AAAAAC+8e84=")</f>
        <v>#REF!</v>
      </c>
      <c r="GZ3" t="e">
        <f>AND(#REF!,"AAAAAC+8e88=")</f>
        <v>#REF!</v>
      </c>
      <c r="HA3" t="e">
        <f>AND(#REF!,"AAAAAC+8e9A=")</f>
        <v>#REF!</v>
      </c>
      <c r="HB3" t="e">
        <f>AND(#REF!,"AAAAAC+8e9E=")</f>
        <v>#REF!</v>
      </c>
      <c r="HC3" t="e">
        <f>AND(#REF!,"AAAAAC+8e9I=")</f>
        <v>#REF!</v>
      </c>
      <c r="HD3" t="e">
        <f>AND(#REF!,"AAAAAC+8e9M=")</f>
        <v>#REF!</v>
      </c>
      <c r="HE3" t="e">
        <f>AND(#REF!,"AAAAAC+8e9Q=")</f>
        <v>#REF!</v>
      </c>
      <c r="HF3" t="e">
        <f>AND(#REF!,"AAAAAC+8e9U=")</f>
        <v>#REF!</v>
      </c>
      <c r="HG3" t="e">
        <f>AND(#REF!,"AAAAAC+8e9Y=")</f>
        <v>#REF!</v>
      </c>
      <c r="HH3" t="e">
        <f>AND(#REF!,"AAAAAC+8e9c=")</f>
        <v>#REF!</v>
      </c>
      <c r="HI3" t="e">
        <f>AND(#REF!,"AAAAAC+8e9g=")</f>
        <v>#REF!</v>
      </c>
      <c r="HJ3" t="e">
        <f>AND(#REF!,"AAAAAC+8e9k=")</f>
        <v>#REF!</v>
      </c>
      <c r="HK3" t="e">
        <f>AND(#REF!,"AAAAAC+8e9o=")</f>
        <v>#REF!</v>
      </c>
      <c r="HL3" t="e">
        <f>AND(#REF!,"AAAAAC+8e9s=")</f>
        <v>#REF!</v>
      </c>
      <c r="HM3" t="e">
        <f>AND(#REF!,"AAAAAC+8e9w=")</f>
        <v>#REF!</v>
      </c>
      <c r="HN3" t="e">
        <f>AND(#REF!,"AAAAAC+8e90=")</f>
        <v>#REF!</v>
      </c>
      <c r="HO3" t="e">
        <f>AND(#REF!,"AAAAAC+8e94=")</f>
        <v>#REF!</v>
      </c>
      <c r="HP3" t="e">
        <f>AND(#REF!,"AAAAAC+8e98=")</f>
        <v>#REF!</v>
      </c>
      <c r="HQ3" t="e">
        <f>AND(#REF!,"AAAAAC+8e+A=")</f>
        <v>#REF!</v>
      </c>
      <c r="HR3" t="e">
        <f>AND(#REF!,"AAAAAC+8e+E=")</f>
        <v>#REF!</v>
      </c>
      <c r="HS3" t="e">
        <f>AND(#REF!,"AAAAAC+8e+I=")</f>
        <v>#REF!</v>
      </c>
      <c r="HT3" t="e">
        <f>AND(#REF!,"AAAAAC+8e+M=")</f>
        <v>#REF!</v>
      </c>
      <c r="HU3" t="e">
        <f>AND(#REF!,"AAAAAC+8e+Q=")</f>
        <v>#REF!</v>
      </c>
      <c r="HV3" t="e">
        <f>AND(#REF!,"AAAAAC+8e+U=")</f>
        <v>#REF!</v>
      </c>
      <c r="HW3" t="e">
        <f>AND(#REF!,"AAAAAC+8e+Y=")</f>
        <v>#REF!</v>
      </c>
      <c r="HX3" t="e">
        <f>AND(#REF!,"AAAAAC+8e+c=")</f>
        <v>#REF!</v>
      </c>
      <c r="HY3" t="e">
        <f>AND(#REF!,"AAAAAC+8e+g=")</f>
        <v>#REF!</v>
      </c>
      <c r="HZ3" t="e">
        <f>AND(#REF!,"AAAAAC+8e+k=")</f>
        <v>#REF!</v>
      </c>
      <c r="IA3" t="e">
        <f>AND(#REF!,"AAAAAC+8e+o=")</f>
        <v>#REF!</v>
      </c>
      <c r="IB3" t="e">
        <f>AND(#REF!,"AAAAAC+8e+s=")</f>
        <v>#REF!</v>
      </c>
      <c r="IC3" t="e">
        <f>AND(#REF!,"AAAAAC+8e+w=")</f>
        <v>#REF!</v>
      </c>
      <c r="ID3" t="e">
        <f>AND(#REF!,"AAAAAC+8e+0=")</f>
        <v>#REF!</v>
      </c>
      <c r="IE3" t="e">
        <f>AND(#REF!,"AAAAAC+8e+4=")</f>
        <v>#REF!</v>
      </c>
      <c r="IF3" t="e">
        <f>AND(#REF!,"AAAAAC+8e+8=")</f>
        <v>#REF!</v>
      </c>
      <c r="IG3" t="e">
        <f>AND(#REF!,"AAAAAC+8e/A=")</f>
        <v>#REF!</v>
      </c>
      <c r="IH3" t="e">
        <f>AND(#REF!,"AAAAAC+8e/E=")</f>
        <v>#REF!</v>
      </c>
      <c r="II3" t="e">
        <f>AND(#REF!,"AAAAAC+8e/I=")</f>
        <v>#REF!</v>
      </c>
      <c r="IJ3" t="e">
        <f>AND(#REF!,"AAAAAC+8e/M=")</f>
        <v>#REF!</v>
      </c>
      <c r="IK3" t="e">
        <f>AND(#REF!,"AAAAAC+8e/Q=")</f>
        <v>#REF!</v>
      </c>
      <c r="IL3" t="e">
        <f>AND(#REF!,"AAAAAC+8e/U=")</f>
        <v>#REF!</v>
      </c>
      <c r="IM3" t="e">
        <f>AND(#REF!,"AAAAAC+8e/Y=")</f>
        <v>#REF!</v>
      </c>
      <c r="IN3" t="e">
        <f>IF(#REF!,"AAAAAC+8e/c=",0)</f>
        <v>#REF!</v>
      </c>
      <c r="IO3" t="e">
        <f>AND(#REF!,"AAAAAC+8e/g=")</f>
        <v>#REF!</v>
      </c>
      <c r="IP3" t="e">
        <f>AND(#REF!,"AAAAAC+8e/k=")</f>
        <v>#REF!</v>
      </c>
      <c r="IQ3" t="e">
        <f>AND(#REF!,"AAAAAC+8e/o=")</f>
        <v>#REF!</v>
      </c>
      <c r="IR3" t="e">
        <f>AND(#REF!,"AAAAAC+8e/s=")</f>
        <v>#REF!</v>
      </c>
      <c r="IS3" t="e">
        <f>AND(#REF!,"AAAAAC+8e/w=")</f>
        <v>#REF!</v>
      </c>
      <c r="IT3" t="e">
        <f>AND(#REF!,"AAAAAC+8e/0=")</f>
        <v>#REF!</v>
      </c>
      <c r="IU3" t="e">
        <f>AND(#REF!,"AAAAAC+8e/4=")</f>
        <v>#REF!</v>
      </c>
      <c r="IV3" t="e">
        <f>AND(#REF!,"AAAAAC+8e/8=")</f>
        <v>#REF!</v>
      </c>
    </row>
    <row r="4" spans="1:256" x14ac:dyDescent="0.2">
      <c r="A4" t="e">
        <f>AND(#REF!,"AAAAADae9wA=")</f>
        <v>#REF!</v>
      </c>
      <c r="B4" t="e">
        <f>AND(#REF!,"AAAAADae9wE=")</f>
        <v>#REF!</v>
      </c>
      <c r="C4" t="e">
        <f>AND(#REF!,"AAAAADae9wI=")</f>
        <v>#REF!</v>
      </c>
      <c r="D4" t="e">
        <f>AND(#REF!,"AAAAADae9wM=")</f>
        <v>#REF!</v>
      </c>
      <c r="E4" t="e">
        <f>AND(#REF!,"AAAAADae9wQ=")</f>
        <v>#REF!</v>
      </c>
      <c r="F4" t="e">
        <f>AND(#REF!,"AAAAADae9wU=")</f>
        <v>#REF!</v>
      </c>
      <c r="G4" t="e">
        <f>AND(#REF!,"AAAAADae9wY=")</f>
        <v>#REF!</v>
      </c>
      <c r="H4" t="e">
        <f>AND(#REF!,"AAAAADae9wc=")</f>
        <v>#REF!</v>
      </c>
      <c r="I4" t="e">
        <f>AND(#REF!,"AAAAADae9wg=")</f>
        <v>#REF!</v>
      </c>
      <c r="J4" t="e">
        <f>AND(#REF!,"AAAAADae9wk=")</f>
        <v>#REF!</v>
      </c>
      <c r="K4" t="e">
        <f>AND(#REF!,"AAAAADae9wo=")</f>
        <v>#REF!</v>
      </c>
      <c r="L4" t="e">
        <f>AND(#REF!,"AAAAADae9ws=")</f>
        <v>#REF!</v>
      </c>
      <c r="M4" t="e">
        <f>AND(#REF!,"AAAAADae9ww=")</f>
        <v>#REF!</v>
      </c>
      <c r="N4" t="e">
        <f>AND(#REF!,"AAAAADae9w0=")</f>
        <v>#REF!</v>
      </c>
      <c r="O4" t="e">
        <f>AND(#REF!,"AAAAADae9w4=")</f>
        <v>#REF!</v>
      </c>
      <c r="P4" t="e">
        <f>AND(#REF!,"AAAAADae9w8=")</f>
        <v>#REF!</v>
      </c>
      <c r="Q4" t="e">
        <f>AND(#REF!,"AAAAADae9xA=")</f>
        <v>#REF!</v>
      </c>
      <c r="R4" t="e">
        <f>AND(#REF!,"AAAAADae9xE=")</f>
        <v>#REF!</v>
      </c>
      <c r="S4" t="e">
        <f>AND(#REF!,"AAAAADae9xI=")</f>
        <v>#REF!</v>
      </c>
      <c r="T4" t="e">
        <f>AND(#REF!,"AAAAADae9xM=")</f>
        <v>#REF!</v>
      </c>
      <c r="U4" t="e">
        <f>AND(#REF!,"AAAAADae9xQ=")</f>
        <v>#REF!</v>
      </c>
      <c r="V4" t="e">
        <f>AND(#REF!,"AAAAADae9xU=")</f>
        <v>#REF!</v>
      </c>
      <c r="W4" t="e">
        <f>AND(#REF!,"AAAAADae9xY=")</f>
        <v>#REF!</v>
      </c>
      <c r="X4" t="e">
        <f>AND(#REF!,"AAAAADae9xc=")</f>
        <v>#REF!</v>
      </c>
      <c r="Y4" t="e">
        <f>AND(#REF!,"AAAAADae9xg=")</f>
        <v>#REF!</v>
      </c>
      <c r="Z4" t="e">
        <f>AND(#REF!,"AAAAADae9xk=")</f>
        <v>#REF!</v>
      </c>
      <c r="AA4" t="e">
        <f>AND(#REF!,"AAAAADae9xo=")</f>
        <v>#REF!</v>
      </c>
      <c r="AB4" t="e">
        <f>AND(#REF!,"AAAAADae9xs=")</f>
        <v>#REF!</v>
      </c>
      <c r="AC4" t="e">
        <f>AND(#REF!,"AAAAADae9xw=")</f>
        <v>#REF!</v>
      </c>
      <c r="AD4" t="e">
        <f>AND(#REF!,"AAAAADae9x0=")</f>
        <v>#REF!</v>
      </c>
      <c r="AE4" t="e">
        <f>AND(#REF!,"AAAAADae9x4=")</f>
        <v>#REF!</v>
      </c>
      <c r="AF4" t="e">
        <f>AND(#REF!,"AAAAADae9x8=")</f>
        <v>#REF!</v>
      </c>
      <c r="AG4" t="e">
        <f>AND(#REF!,"AAAAADae9yA=")</f>
        <v>#REF!</v>
      </c>
      <c r="AH4" t="e">
        <f>AND(#REF!,"AAAAADae9yE=")</f>
        <v>#REF!</v>
      </c>
      <c r="AI4" t="e">
        <f>AND(#REF!,"AAAAADae9yI=")</f>
        <v>#REF!</v>
      </c>
      <c r="AJ4" t="e">
        <f>AND(#REF!,"AAAAADae9yM=")</f>
        <v>#REF!</v>
      </c>
      <c r="AK4" t="e">
        <f>AND(#REF!,"AAAAADae9yQ=")</f>
        <v>#REF!</v>
      </c>
      <c r="AL4" t="e">
        <f>AND(#REF!,"AAAAADae9yU=")</f>
        <v>#REF!</v>
      </c>
      <c r="AM4" t="e">
        <f>AND(#REF!,"AAAAADae9yY=")</f>
        <v>#REF!</v>
      </c>
      <c r="AN4" t="e">
        <f>AND(#REF!,"AAAAADae9yc=")</f>
        <v>#REF!</v>
      </c>
      <c r="AO4" t="e">
        <f>AND(#REF!,"AAAAADae9yg=")</f>
        <v>#REF!</v>
      </c>
      <c r="AP4" t="e">
        <f>AND(#REF!,"AAAAADae9yk=")</f>
        <v>#REF!</v>
      </c>
      <c r="AQ4" t="e">
        <f>AND(#REF!,"AAAAADae9yo=")</f>
        <v>#REF!</v>
      </c>
      <c r="AR4" t="e">
        <f>AND(#REF!,"AAAAADae9ys=")</f>
        <v>#REF!</v>
      </c>
      <c r="AS4" t="e">
        <f>AND(#REF!,"AAAAADae9yw=")</f>
        <v>#REF!</v>
      </c>
      <c r="AT4" t="e">
        <f>AND(#REF!,"AAAAADae9y0=")</f>
        <v>#REF!</v>
      </c>
      <c r="AU4" t="e">
        <f>AND(#REF!,"AAAAADae9y4=")</f>
        <v>#REF!</v>
      </c>
      <c r="AV4" t="e">
        <f>AND(#REF!,"AAAAADae9y8=")</f>
        <v>#REF!</v>
      </c>
      <c r="AW4" t="e">
        <f>AND(#REF!,"AAAAADae9zA=")</f>
        <v>#REF!</v>
      </c>
      <c r="AX4" t="e">
        <f>AND(#REF!,"AAAAADae9zE=")</f>
        <v>#REF!</v>
      </c>
      <c r="AY4" t="e">
        <f>AND(#REF!,"AAAAADae9zI=")</f>
        <v>#REF!</v>
      </c>
      <c r="AZ4" t="e">
        <f>AND(#REF!,"AAAAADae9zM=")</f>
        <v>#REF!</v>
      </c>
      <c r="BA4" t="e">
        <f>AND(#REF!,"AAAAADae9zQ=")</f>
        <v>#REF!</v>
      </c>
      <c r="BB4" t="e">
        <f>AND(#REF!,"AAAAADae9zU=")</f>
        <v>#REF!</v>
      </c>
      <c r="BC4" t="e">
        <f>AND(#REF!,"AAAAADae9zY=")</f>
        <v>#REF!</v>
      </c>
      <c r="BD4" t="e">
        <f>AND(#REF!,"AAAAADae9zc=")</f>
        <v>#REF!</v>
      </c>
      <c r="BE4" t="e">
        <f>AND(#REF!,"AAAAADae9zg=")</f>
        <v>#REF!</v>
      </c>
      <c r="BF4" t="e">
        <f>AND(#REF!,"AAAAADae9zk=")</f>
        <v>#REF!</v>
      </c>
      <c r="BG4" t="e">
        <f>AND(#REF!,"AAAAADae9zo=")</f>
        <v>#REF!</v>
      </c>
      <c r="BH4" t="e">
        <f>AND(#REF!,"AAAAADae9zs=")</f>
        <v>#REF!</v>
      </c>
      <c r="BI4" t="e">
        <f>IF(#REF!,"AAAAADae9zw=",0)</f>
        <v>#REF!</v>
      </c>
      <c r="BJ4" t="e">
        <f>AND(#REF!,"AAAAADae9z0=")</f>
        <v>#REF!</v>
      </c>
      <c r="BK4" t="e">
        <f>AND(#REF!,"AAAAADae9z4=")</f>
        <v>#REF!</v>
      </c>
      <c r="BL4" t="e">
        <f>AND(#REF!,"AAAAADae9z8=")</f>
        <v>#REF!</v>
      </c>
      <c r="BM4" t="e">
        <f>AND(#REF!,"AAAAADae90A=")</f>
        <v>#REF!</v>
      </c>
      <c r="BN4" t="e">
        <f>AND(#REF!,"AAAAADae90E=")</f>
        <v>#REF!</v>
      </c>
      <c r="BO4" t="e">
        <f>AND(#REF!,"AAAAADae90I=")</f>
        <v>#REF!</v>
      </c>
      <c r="BP4" t="e">
        <f>AND(#REF!,"AAAAADae90M=")</f>
        <v>#REF!</v>
      </c>
      <c r="BQ4" t="e">
        <f>AND(#REF!,"AAAAADae90Q=")</f>
        <v>#REF!</v>
      </c>
      <c r="BR4" t="e">
        <f>AND(#REF!,"AAAAADae90U=")</f>
        <v>#REF!</v>
      </c>
      <c r="BS4" t="e">
        <f>AND(#REF!,"AAAAADae90Y=")</f>
        <v>#REF!</v>
      </c>
      <c r="BT4" t="e">
        <f>AND(#REF!,"AAAAADae90c=")</f>
        <v>#REF!</v>
      </c>
      <c r="BU4" t="e">
        <f>AND(#REF!,"AAAAADae90g=")</f>
        <v>#REF!</v>
      </c>
      <c r="BV4" t="e">
        <f>AND(#REF!,"AAAAADae90k=")</f>
        <v>#REF!</v>
      </c>
      <c r="BW4" t="e">
        <f>AND(#REF!,"AAAAADae90o=")</f>
        <v>#REF!</v>
      </c>
      <c r="BX4" t="e">
        <f>AND(#REF!,"AAAAADae90s=")</f>
        <v>#REF!</v>
      </c>
      <c r="BY4" t="e">
        <f>AND(#REF!,"AAAAADae90w=")</f>
        <v>#REF!</v>
      </c>
      <c r="BZ4" t="e">
        <f>AND(#REF!,"AAAAADae900=")</f>
        <v>#REF!</v>
      </c>
      <c r="CA4" t="e">
        <f>AND(#REF!,"AAAAADae904=")</f>
        <v>#REF!</v>
      </c>
      <c r="CB4" t="e">
        <f>AND(#REF!,"AAAAADae908=")</f>
        <v>#REF!</v>
      </c>
      <c r="CC4" t="e">
        <f>AND(#REF!,"AAAAADae91A=")</f>
        <v>#REF!</v>
      </c>
      <c r="CD4" t="e">
        <f>AND(#REF!,"AAAAADae91E=")</f>
        <v>#REF!</v>
      </c>
      <c r="CE4" t="e">
        <f>AND(#REF!,"AAAAADae91I=")</f>
        <v>#REF!</v>
      </c>
      <c r="CF4" t="e">
        <f>AND(#REF!,"AAAAADae91M=")</f>
        <v>#REF!</v>
      </c>
      <c r="CG4" t="e">
        <f>AND(#REF!,"AAAAADae91Q=")</f>
        <v>#REF!</v>
      </c>
      <c r="CH4" t="e">
        <f>AND(#REF!,"AAAAADae91U=")</f>
        <v>#REF!</v>
      </c>
      <c r="CI4" t="e">
        <f>AND(#REF!,"AAAAADae91Y=")</f>
        <v>#REF!</v>
      </c>
      <c r="CJ4" t="e">
        <f>AND(#REF!,"AAAAADae91c=")</f>
        <v>#REF!</v>
      </c>
      <c r="CK4" t="e">
        <f>AND(#REF!,"AAAAADae91g=")</f>
        <v>#REF!</v>
      </c>
      <c r="CL4" t="e">
        <f>AND(#REF!,"AAAAADae91k=")</f>
        <v>#REF!</v>
      </c>
      <c r="CM4" t="e">
        <f>AND(#REF!,"AAAAADae91o=")</f>
        <v>#REF!</v>
      </c>
      <c r="CN4" t="e">
        <f>AND(#REF!,"AAAAADae91s=")</f>
        <v>#REF!</v>
      </c>
      <c r="CO4" t="e">
        <f>AND(#REF!,"AAAAADae91w=")</f>
        <v>#REF!</v>
      </c>
      <c r="CP4" t="e">
        <f>AND(#REF!,"AAAAADae910=")</f>
        <v>#REF!</v>
      </c>
      <c r="CQ4" t="e">
        <f>AND(#REF!,"AAAAADae914=")</f>
        <v>#REF!</v>
      </c>
      <c r="CR4" t="e">
        <f>AND(#REF!,"AAAAADae918=")</f>
        <v>#REF!</v>
      </c>
      <c r="CS4" t="e">
        <f>AND(#REF!,"AAAAADae92A=")</f>
        <v>#REF!</v>
      </c>
      <c r="CT4" t="e">
        <f>AND(#REF!,"AAAAADae92E=")</f>
        <v>#REF!</v>
      </c>
      <c r="CU4" t="e">
        <f>AND(#REF!,"AAAAADae92I=")</f>
        <v>#REF!</v>
      </c>
      <c r="CV4" t="e">
        <f>AND(#REF!,"AAAAADae92M=")</f>
        <v>#REF!</v>
      </c>
      <c r="CW4" t="e">
        <f>AND(#REF!,"AAAAADae92Q=")</f>
        <v>#REF!</v>
      </c>
      <c r="CX4" t="e">
        <f>AND(#REF!,"AAAAADae92U=")</f>
        <v>#REF!</v>
      </c>
      <c r="CY4" t="e">
        <f>AND(#REF!,"AAAAADae92Y=")</f>
        <v>#REF!</v>
      </c>
      <c r="CZ4" t="e">
        <f>AND(#REF!,"AAAAADae92c=")</f>
        <v>#REF!</v>
      </c>
      <c r="DA4" t="e">
        <f>AND(#REF!,"AAAAADae92g=")</f>
        <v>#REF!</v>
      </c>
      <c r="DB4" t="e">
        <f>AND(#REF!,"AAAAADae92k=")</f>
        <v>#REF!</v>
      </c>
      <c r="DC4" t="e">
        <f>AND(#REF!,"AAAAADae92o=")</f>
        <v>#REF!</v>
      </c>
      <c r="DD4" t="e">
        <f>AND(#REF!,"AAAAADae92s=")</f>
        <v>#REF!</v>
      </c>
      <c r="DE4" t="e">
        <f>AND(#REF!,"AAAAADae92w=")</f>
        <v>#REF!</v>
      </c>
      <c r="DF4" t="e">
        <f>AND(#REF!,"AAAAADae920=")</f>
        <v>#REF!</v>
      </c>
      <c r="DG4" t="e">
        <f>AND(#REF!,"AAAAADae924=")</f>
        <v>#REF!</v>
      </c>
      <c r="DH4" t="e">
        <f>AND(#REF!,"AAAAADae928=")</f>
        <v>#REF!</v>
      </c>
      <c r="DI4" t="e">
        <f>AND(#REF!,"AAAAADae93A=")</f>
        <v>#REF!</v>
      </c>
      <c r="DJ4" t="e">
        <f>AND(#REF!,"AAAAADae93E=")</f>
        <v>#REF!</v>
      </c>
      <c r="DK4" t="e">
        <f>AND(#REF!,"AAAAADae93I=")</f>
        <v>#REF!</v>
      </c>
      <c r="DL4" t="e">
        <f>AND(#REF!,"AAAAADae93M=")</f>
        <v>#REF!</v>
      </c>
      <c r="DM4" t="e">
        <f>AND(#REF!,"AAAAADae93Q=")</f>
        <v>#REF!</v>
      </c>
      <c r="DN4" t="e">
        <f>AND(#REF!,"AAAAADae93U=")</f>
        <v>#REF!</v>
      </c>
      <c r="DO4" t="e">
        <f>AND(#REF!,"AAAAADae93Y=")</f>
        <v>#REF!</v>
      </c>
      <c r="DP4" t="e">
        <f>AND(#REF!,"AAAAADae93c=")</f>
        <v>#REF!</v>
      </c>
      <c r="DQ4" t="e">
        <f>AND(#REF!,"AAAAADae93g=")</f>
        <v>#REF!</v>
      </c>
      <c r="DR4" t="e">
        <f>AND(#REF!,"AAAAADae93k=")</f>
        <v>#REF!</v>
      </c>
      <c r="DS4" t="e">
        <f>AND(#REF!,"AAAAADae93o=")</f>
        <v>#REF!</v>
      </c>
      <c r="DT4" t="e">
        <f>AND(#REF!,"AAAAADae93s=")</f>
        <v>#REF!</v>
      </c>
      <c r="DU4" t="e">
        <f>AND(#REF!,"AAAAADae93w=")</f>
        <v>#REF!</v>
      </c>
      <c r="DV4" t="e">
        <f>AND(#REF!,"AAAAADae930=")</f>
        <v>#REF!</v>
      </c>
      <c r="DW4" t="e">
        <f>AND(#REF!,"AAAAADae934=")</f>
        <v>#REF!</v>
      </c>
      <c r="DX4" t="e">
        <f>AND(#REF!,"AAAAADae938=")</f>
        <v>#REF!</v>
      </c>
      <c r="DY4" t="e">
        <f>AND(#REF!,"AAAAADae94A=")</f>
        <v>#REF!</v>
      </c>
      <c r="DZ4" t="e">
        <f>IF(#REF!,"AAAAADae94E=",0)</f>
        <v>#REF!</v>
      </c>
      <c r="EA4" t="e">
        <f>AND(#REF!,"AAAAADae94I=")</f>
        <v>#REF!</v>
      </c>
      <c r="EB4" t="e">
        <f>AND(#REF!,"AAAAADae94M=")</f>
        <v>#REF!</v>
      </c>
      <c r="EC4" t="e">
        <f>AND(#REF!,"AAAAADae94Q=")</f>
        <v>#REF!</v>
      </c>
      <c r="ED4" t="e">
        <f>AND(#REF!,"AAAAADae94U=")</f>
        <v>#REF!</v>
      </c>
      <c r="EE4" t="e">
        <f>AND(#REF!,"AAAAADae94Y=")</f>
        <v>#REF!</v>
      </c>
      <c r="EF4" t="e">
        <f>AND(#REF!,"AAAAADae94c=")</f>
        <v>#REF!</v>
      </c>
      <c r="EG4" t="e">
        <f>AND(#REF!,"AAAAADae94g=")</f>
        <v>#REF!</v>
      </c>
      <c r="EH4" t="e">
        <f>AND(#REF!,"AAAAADae94k=")</f>
        <v>#REF!</v>
      </c>
      <c r="EI4" t="e">
        <f>AND(#REF!,"AAAAADae94o=")</f>
        <v>#REF!</v>
      </c>
      <c r="EJ4" t="e">
        <f>AND(#REF!,"AAAAADae94s=")</f>
        <v>#REF!</v>
      </c>
      <c r="EK4" t="e">
        <f>AND(#REF!,"AAAAADae94w=")</f>
        <v>#REF!</v>
      </c>
      <c r="EL4" t="e">
        <f>AND(#REF!,"AAAAADae940=")</f>
        <v>#REF!</v>
      </c>
      <c r="EM4" t="e">
        <f>AND(#REF!,"AAAAADae944=")</f>
        <v>#REF!</v>
      </c>
      <c r="EN4" t="e">
        <f>AND(#REF!,"AAAAADae948=")</f>
        <v>#REF!</v>
      </c>
      <c r="EO4" t="e">
        <f>AND(#REF!,"AAAAADae95A=")</f>
        <v>#REF!</v>
      </c>
      <c r="EP4" t="e">
        <f>AND(#REF!,"AAAAADae95E=")</f>
        <v>#REF!</v>
      </c>
      <c r="EQ4" t="e">
        <f>AND(#REF!,"AAAAADae95I=")</f>
        <v>#REF!</v>
      </c>
      <c r="ER4" t="e">
        <f>AND(#REF!,"AAAAADae95M=")</f>
        <v>#REF!</v>
      </c>
      <c r="ES4" t="e">
        <f>AND(#REF!,"AAAAADae95Q=")</f>
        <v>#REF!</v>
      </c>
      <c r="ET4" t="e">
        <f>AND(#REF!,"AAAAADae95U=")</f>
        <v>#REF!</v>
      </c>
      <c r="EU4" t="e">
        <f>AND(#REF!,"AAAAADae95Y=")</f>
        <v>#REF!</v>
      </c>
      <c r="EV4" t="e">
        <f>AND(#REF!,"AAAAADae95c=")</f>
        <v>#REF!</v>
      </c>
      <c r="EW4" t="e">
        <f>AND(#REF!,"AAAAADae95g=")</f>
        <v>#REF!</v>
      </c>
      <c r="EX4" t="e">
        <f>AND(#REF!,"AAAAADae95k=")</f>
        <v>#REF!</v>
      </c>
      <c r="EY4" t="e">
        <f>AND(#REF!,"AAAAADae95o=")</f>
        <v>#REF!</v>
      </c>
      <c r="EZ4" t="e">
        <f>AND(#REF!,"AAAAADae95s=")</f>
        <v>#REF!</v>
      </c>
      <c r="FA4" t="e">
        <f>AND(#REF!,"AAAAADae95w=")</f>
        <v>#REF!</v>
      </c>
      <c r="FB4" t="e">
        <f>AND(#REF!,"AAAAADae950=")</f>
        <v>#REF!</v>
      </c>
      <c r="FC4" t="e">
        <f>AND(#REF!,"AAAAADae954=")</f>
        <v>#REF!</v>
      </c>
      <c r="FD4" t="e">
        <f>AND(#REF!,"AAAAADae958=")</f>
        <v>#REF!</v>
      </c>
      <c r="FE4" t="e">
        <f>AND(#REF!,"AAAAADae96A=")</f>
        <v>#REF!</v>
      </c>
      <c r="FF4" t="e">
        <f>AND(#REF!,"AAAAADae96E=")</f>
        <v>#REF!</v>
      </c>
      <c r="FG4" t="e">
        <f>AND(#REF!,"AAAAADae96I=")</f>
        <v>#REF!</v>
      </c>
      <c r="FH4" t="e">
        <f>AND(#REF!,"AAAAADae96M=")</f>
        <v>#REF!</v>
      </c>
      <c r="FI4" t="e">
        <f>AND(#REF!,"AAAAADae96Q=")</f>
        <v>#REF!</v>
      </c>
      <c r="FJ4" t="e">
        <f>AND(#REF!,"AAAAADae96U=")</f>
        <v>#REF!</v>
      </c>
      <c r="FK4" t="e">
        <f>AND(#REF!,"AAAAADae96Y=")</f>
        <v>#REF!</v>
      </c>
      <c r="FL4" t="e">
        <f>AND(#REF!,"AAAAADae96c=")</f>
        <v>#REF!</v>
      </c>
      <c r="FM4" t="e">
        <f>AND(#REF!,"AAAAADae96g=")</f>
        <v>#REF!</v>
      </c>
      <c r="FN4" t="e">
        <f>AND(#REF!,"AAAAADae96k=")</f>
        <v>#REF!</v>
      </c>
      <c r="FO4" t="e">
        <f>AND(#REF!,"AAAAADae96o=")</f>
        <v>#REF!</v>
      </c>
      <c r="FP4" t="e">
        <f>AND(#REF!,"AAAAADae96s=")</f>
        <v>#REF!</v>
      </c>
      <c r="FQ4" t="e">
        <f>AND(#REF!,"AAAAADae96w=")</f>
        <v>#REF!</v>
      </c>
      <c r="FR4" t="e">
        <f>AND(#REF!,"AAAAADae960=")</f>
        <v>#REF!</v>
      </c>
      <c r="FS4" t="e">
        <f>AND(#REF!,"AAAAADae964=")</f>
        <v>#REF!</v>
      </c>
      <c r="FT4" t="e">
        <f>AND(#REF!,"AAAAADae968=")</f>
        <v>#REF!</v>
      </c>
      <c r="FU4" t="e">
        <f>AND(#REF!,"AAAAADae97A=")</f>
        <v>#REF!</v>
      </c>
      <c r="FV4" t="e">
        <f>AND(#REF!,"AAAAADae97E=")</f>
        <v>#REF!</v>
      </c>
      <c r="FW4" t="e">
        <f>AND(#REF!,"AAAAADae97I=")</f>
        <v>#REF!</v>
      </c>
      <c r="FX4" t="e">
        <f>AND(#REF!,"AAAAADae97M=")</f>
        <v>#REF!</v>
      </c>
      <c r="FY4" t="e">
        <f>AND(#REF!,"AAAAADae97Q=")</f>
        <v>#REF!</v>
      </c>
      <c r="FZ4" t="e">
        <f>AND(#REF!,"AAAAADae97U=")</f>
        <v>#REF!</v>
      </c>
      <c r="GA4" t="e">
        <f>AND(#REF!,"AAAAADae97Y=")</f>
        <v>#REF!</v>
      </c>
      <c r="GB4" t="e">
        <f>AND(#REF!,"AAAAADae97c=")</f>
        <v>#REF!</v>
      </c>
      <c r="GC4" t="e">
        <f>AND(#REF!,"AAAAADae97g=")</f>
        <v>#REF!</v>
      </c>
      <c r="GD4" t="e">
        <f>AND(#REF!,"AAAAADae97k=")</f>
        <v>#REF!</v>
      </c>
      <c r="GE4" t="e">
        <f>AND(#REF!,"AAAAADae97o=")</f>
        <v>#REF!</v>
      </c>
      <c r="GF4" t="e">
        <f>AND(#REF!,"AAAAADae97s=")</f>
        <v>#REF!</v>
      </c>
      <c r="GG4" t="e">
        <f>AND(#REF!,"AAAAADae97w=")</f>
        <v>#REF!</v>
      </c>
      <c r="GH4" t="e">
        <f>AND(#REF!,"AAAAADae970=")</f>
        <v>#REF!</v>
      </c>
      <c r="GI4" t="e">
        <f>AND(#REF!,"AAAAADae974=")</f>
        <v>#REF!</v>
      </c>
      <c r="GJ4" t="e">
        <f>AND(#REF!,"AAAAADae978=")</f>
        <v>#REF!</v>
      </c>
      <c r="GK4" t="e">
        <f>AND(#REF!,"AAAAADae98A=")</f>
        <v>#REF!</v>
      </c>
      <c r="GL4" t="e">
        <f>AND(#REF!,"AAAAADae98E=")</f>
        <v>#REF!</v>
      </c>
      <c r="GM4" t="e">
        <f>AND(#REF!,"AAAAADae98I=")</f>
        <v>#REF!</v>
      </c>
      <c r="GN4" t="e">
        <f>AND(#REF!,"AAAAADae98M=")</f>
        <v>#REF!</v>
      </c>
      <c r="GO4" t="e">
        <f>AND(#REF!,"AAAAADae98Q=")</f>
        <v>#REF!</v>
      </c>
      <c r="GP4" t="e">
        <f>AND(#REF!,"AAAAADae98U=")</f>
        <v>#REF!</v>
      </c>
      <c r="GQ4" t="e">
        <f>IF(#REF!,"AAAAADae98Y=",0)</f>
        <v>#REF!</v>
      </c>
      <c r="GR4" t="e">
        <f>AND(#REF!,"AAAAADae98c=")</f>
        <v>#REF!</v>
      </c>
      <c r="GS4" t="e">
        <f>AND(#REF!,"AAAAADae98g=")</f>
        <v>#REF!</v>
      </c>
      <c r="GT4" t="e">
        <f>AND(#REF!,"AAAAADae98k=")</f>
        <v>#REF!</v>
      </c>
      <c r="GU4" t="e">
        <f>AND(#REF!,"AAAAADae98o=")</f>
        <v>#REF!</v>
      </c>
      <c r="GV4" t="e">
        <f>AND(#REF!,"AAAAADae98s=")</f>
        <v>#REF!</v>
      </c>
      <c r="GW4" t="e">
        <f>AND(#REF!,"AAAAADae98w=")</f>
        <v>#REF!</v>
      </c>
      <c r="GX4" t="e">
        <f>AND(#REF!,"AAAAADae980=")</f>
        <v>#REF!</v>
      </c>
      <c r="GY4" t="e">
        <f>AND(#REF!,"AAAAADae984=")</f>
        <v>#REF!</v>
      </c>
      <c r="GZ4" t="e">
        <f>AND(#REF!,"AAAAADae988=")</f>
        <v>#REF!</v>
      </c>
      <c r="HA4" t="e">
        <f>AND(#REF!,"AAAAADae99A=")</f>
        <v>#REF!</v>
      </c>
      <c r="HB4" t="e">
        <f>AND(#REF!,"AAAAADae99E=")</f>
        <v>#REF!</v>
      </c>
      <c r="HC4" t="e">
        <f>AND(#REF!,"AAAAADae99I=")</f>
        <v>#REF!</v>
      </c>
      <c r="HD4" t="e">
        <f>AND(#REF!,"AAAAADae99M=")</f>
        <v>#REF!</v>
      </c>
      <c r="HE4" t="e">
        <f>AND(#REF!,"AAAAADae99Q=")</f>
        <v>#REF!</v>
      </c>
      <c r="HF4" t="e">
        <f>AND(#REF!,"AAAAADae99U=")</f>
        <v>#REF!</v>
      </c>
      <c r="HG4" t="e">
        <f>AND(#REF!,"AAAAADae99Y=")</f>
        <v>#REF!</v>
      </c>
      <c r="HH4" t="e">
        <f>AND(#REF!,"AAAAADae99c=")</f>
        <v>#REF!</v>
      </c>
      <c r="HI4" t="e">
        <f>AND(#REF!,"AAAAADae99g=")</f>
        <v>#REF!</v>
      </c>
      <c r="HJ4" t="e">
        <f>AND(#REF!,"AAAAADae99k=")</f>
        <v>#REF!</v>
      </c>
      <c r="HK4" t="e">
        <f>AND(#REF!,"AAAAADae99o=")</f>
        <v>#REF!</v>
      </c>
      <c r="HL4" t="e">
        <f>AND(#REF!,"AAAAADae99s=")</f>
        <v>#REF!</v>
      </c>
      <c r="HM4" t="e">
        <f>AND(#REF!,"AAAAADae99w=")</f>
        <v>#REF!</v>
      </c>
      <c r="HN4" t="e">
        <f>AND(#REF!,"AAAAADae990=")</f>
        <v>#REF!</v>
      </c>
      <c r="HO4" t="e">
        <f>AND(#REF!,"AAAAADae994=")</f>
        <v>#REF!</v>
      </c>
      <c r="HP4" t="e">
        <f>AND(#REF!,"AAAAADae998=")</f>
        <v>#REF!</v>
      </c>
      <c r="HQ4" t="e">
        <f>AND(#REF!,"AAAAADae9+A=")</f>
        <v>#REF!</v>
      </c>
      <c r="HR4" t="e">
        <f>AND(#REF!,"AAAAADae9+E=")</f>
        <v>#REF!</v>
      </c>
      <c r="HS4" t="e">
        <f>AND(#REF!,"AAAAADae9+I=")</f>
        <v>#REF!</v>
      </c>
      <c r="HT4" t="e">
        <f>AND(#REF!,"AAAAADae9+M=")</f>
        <v>#REF!</v>
      </c>
      <c r="HU4" t="e">
        <f>AND(#REF!,"AAAAADae9+Q=")</f>
        <v>#REF!</v>
      </c>
      <c r="HV4" t="e">
        <f>AND(#REF!,"AAAAADae9+U=")</f>
        <v>#REF!</v>
      </c>
      <c r="HW4" t="e">
        <f>AND(#REF!,"AAAAADae9+Y=")</f>
        <v>#REF!</v>
      </c>
      <c r="HX4" t="e">
        <f>AND(#REF!,"AAAAADae9+c=")</f>
        <v>#REF!</v>
      </c>
      <c r="HY4" t="e">
        <f>AND(#REF!,"AAAAADae9+g=")</f>
        <v>#REF!</v>
      </c>
      <c r="HZ4" t="e">
        <f>AND(#REF!,"AAAAADae9+k=")</f>
        <v>#REF!</v>
      </c>
      <c r="IA4" t="e">
        <f>AND(#REF!,"AAAAADae9+o=")</f>
        <v>#REF!</v>
      </c>
      <c r="IB4" t="e">
        <f>AND(#REF!,"AAAAADae9+s=")</f>
        <v>#REF!</v>
      </c>
      <c r="IC4" t="e">
        <f>AND(#REF!,"AAAAADae9+w=")</f>
        <v>#REF!</v>
      </c>
      <c r="ID4" t="e">
        <f>AND(#REF!,"AAAAADae9+0=")</f>
        <v>#REF!</v>
      </c>
      <c r="IE4" t="e">
        <f>AND(#REF!,"AAAAADae9+4=")</f>
        <v>#REF!</v>
      </c>
      <c r="IF4" t="e">
        <f>AND(#REF!,"AAAAADae9+8=")</f>
        <v>#REF!</v>
      </c>
      <c r="IG4" t="e">
        <f>AND(#REF!,"AAAAADae9/A=")</f>
        <v>#REF!</v>
      </c>
      <c r="IH4" t="e">
        <f>AND(#REF!,"AAAAADae9/E=")</f>
        <v>#REF!</v>
      </c>
      <c r="II4" t="e">
        <f>AND(#REF!,"AAAAADae9/I=")</f>
        <v>#REF!</v>
      </c>
      <c r="IJ4" t="e">
        <f>AND(#REF!,"AAAAADae9/M=")</f>
        <v>#REF!</v>
      </c>
      <c r="IK4" t="e">
        <f>AND(#REF!,"AAAAADae9/Q=")</f>
        <v>#REF!</v>
      </c>
      <c r="IL4" t="e">
        <f>AND(#REF!,"AAAAADae9/U=")</f>
        <v>#REF!</v>
      </c>
      <c r="IM4" t="e">
        <f>AND(#REF!,"AAAAADae9/Y=")</f>
        <v>#REF!</v>
      </c>
      <c r="IN4" t="e">
        <f>AND(#REF!,"AAAAADae9/c=")</f>
        <v>#REF!</v>
      </c>
      <c r="IO4" t="e">
        <f>AND(#REF!,"AAAAADae9/g=")</f>
        <v>#REF!</v>
      </c>
      <c r="IP4" t="e">
        <f>AND(#REF!,"AAAAADae9/k=")</f>
        <v>#REF!</v>
      </c>
      <c r="IQ4" t="e">
        <f>AND(#REF!,"AAAAADae9/o=")</f>
        <v>#REF!</v>
      </c>
      <c r="IR4" t="e">
        <f>AND(#REF!,"AAAAADae9/s=")</f>
        <v>#REF!</v>
      </c>
      <c r="IS4" t="e">
        <f>AND(#REF!,"AAAAADae9/w=")</f>
        <v>#REF!</v>
      </c>
      <c r="IT4" t="e">
        <f>AND(#REF!,"AAAAADae9/0=")</f>
        <v>#REF!</v>
      </c>
      <c r="IU4" t="e">
        <f>AND(#REF!,"AAAAADae9/4=")</f>
        <v>#REF!</v>
      </c>
      <c r="IV4" t="e">
        <f>AND(#REF!,"AAAAADae9/8=")</f>
        <v>#REF!</v>
      </c>
    </row>
    <row r="5" spans="1:256" x14ac:dyDescent="0.2">
      <c r="A5" t="e">
        <f>AND(#REF!,"AAAAAF9eXwA=")</f>
        <v>#REF!</v>
      </c>
      <c r="B5" t="e">
        <f>AND(#REF!,"AAAAAF9eXwE=")</f>
        <v>#REF!</v>
      </c>
      <c r="C5" t="e">
        <f>AND(#REF!,"AAAAAF9eXwI=")</f>
        <v>#REF!</v>
      </c>
      <c r="D5" t="e">
        <f>AND(#REF!,"AAAAAF9eXwM=")</f>
        <v>#REF!</v>
      </c>
      <c r="E5" t="e">
        <f>AND(#REF!,"AAAAAF9eXwQ=")</f>
        <v>#REF!</v>
      </c>
      <c r="F5" t="e">
        <f>AND(#REF!,"AAAAAF9eXwU=")</f>
        <v>#REF!</v>
      </c>
      <c r="G5" t="e">
        <f>AND(#REF!,"AAAAAF9eXwY=")</f>
        <v>#REF!</v>
      </c>
      <c r="H5" t="e">
        <f>AND(#REF!,"AAAAAF9eXwc=")</f>
        <v>#REF!</v>
      </c>
      <c r="I5" t="e">
        <f>AND(#REF!,"AAAAAF9eXwg=")</f>
        <v>#REF!</v>
      </c>
      <c r="J5" t="e">
        <f>AND(#REF!,"AAAAAF9eXwk=")</f>
        <v>#REF!</v>
      </c>
      <c r="K5" t="e">
        <f>AND(#REF!,"AAAAAF9eXwo=")</f>
        <v>#REF!</v>
      </c>
      <c r="L5" t="e">
        <f>IF(#REF!,"AAAAAF9eXws=",0)</f>
        <v>#REF!</v>
      </c>
      <c r="M5" t="e">
        <f>AND(#REF!,"AAAAAF9eXww=")</f>
        <v>#REF!</v>
      </c>
      <c r="N5" t="e">
        <f>AND(#REF!,"AAAAAF9eXw0=")</f>
        <v>#REF!</v>
      </c>
      <c r="O5" t="e">
        <f>AND(#REF!,"AAAAAF9eXw4=")</f>
        <v>#REF!</v>
      </c>
      <c r="P5" t="e">
        <f>AND(#REF!,"AAAAAF9eXw8=")</f>
        <v>#REF!</v>
      </c>
      <c r="Q5" t="e">
        <f>AND(#REF!,"AAAAAF9eXxA=")</f>
        <v>#REF!</v>
      </c>
      <c r="R5" t="e">
        <f>AND(#REF!,"AAAAAF9eXxE=")</f>
        <v>#REF!</v>
      </c>
      <c r="S5" t="e">
        <f>AND(#REF!,"AAAAAF9eXxI=")</f>
        <v>#REF!</v>
      </c>
      <c r="T5" t="e">
        <f>AND(#REF!,"AAAAAF9eXxM=")</f>
        <v>#REF!</v>
      </c>
      <c r="U5" t="e">
        <f>AND(#REF!,"AAAAAF9eXxQ=")</f>
        <v>#REF!</v>
      </c>
      <c r="V5" t="e">
        <f>AND(#REF!,"AAAAAF9eXxU=")</f>
        <v>#REF!</v>
      </c>
      <c r="W5" t="e">
        <f>AND(#REF!,"AAAAAF9eXxY=")</f>
        <v>#REF!</v>
      </c>
      <c r="X5" t="e">
        <f>AND(#REF!,"AAAAAF9eXxc=")</f>
        <v>#REF!</v>
      </c>
      <c r="Y5" t="e">
        <f>AND(#REF!,"AAAAAF9eXxg=")</f>
        <v>#REF!</v>
      </c>
      <c r="Z5" t="e">
        <f>AND(#REF!,"AAAAAF9eXxk=")</f>
        <v>#REF!</v>
      </c>
      <c r="AA5" t="e">
        <f>AND(#REF!,"AAAAAF9eXxo=")</f>
        <v>#REF!</v>
      </c>
      <c r="AB5" t="e">
        <f>AND(#REF!,"AAAAAF9eXxs=")</f>
        <v>#REF!</v>
      </c>
      <c r="AC5" t="e">
        <f>AND(#REF!,"AAAAAF9eXxw=")</f>
        <v>#REF!</v>
      </c>
      <c r="AD5" t="e">
        <f>AND(#REF!,"AAAAAF9eXx0=")</f>
        <v>#REF!</v>
      </c>
      <c r="AE5" t="e">
        <f>AND(#REF!,"AAAAAF9eXx4=")</f>
        <v>#REF!</v>
      </c>
      <c r="AF5" t="e">
        <f>AND(#REF!,"AAAAAF9eXx8=")</f>
        <v>#REF!</v>
      </c>
      <c r="AG5" t="e">
        <f>AND(#REF!,"AAAAAF9eXyA=")</f>
        <v>#REF!</v>
      </c>
      <c r="AH5" t="e">
        <f>AND(#REF!,"AAAAAF9eXyE=")</f>
        <v>#REF!</v>
      </c>
      <c r="AI5" t="e">
        <f>AND(#REF!,"AAAAAF9eXyI=")</f>
        <v>#REF!</v>
      </c>
      <c r="AJ5" t="e">
        <f>AND(#REF!,"AAAAAF9eXyM=")</f>
        <v>#REF!</v>
      </c>
      <c r="AK5" t="e">
        <f>AND(#REF!,"AAAAAF9eXyQ=")</f>
        <v>#REF!</v>
      </c>
      <c r="AL5" t="e">
        <f>AND(#REF!,"AAAAAF9eXyU=")</f>
        <v>#REF!</v>
      </c>
      <c r="AM5" t="e">
        <f>AND(#REF!,"AAAAAF9eXyY=")</f>
        <v>#REF!</v>
      </c>
      <c r="AN5" t="e">
        <f>AND(#REF!,"AAAAAF9eXyc=")</f>
        <v>#REF!</v>
      </c>
      <c r="AO5" t="e">
        <f>AND(#REF!,"AAAAAF9eXyg=")</f>
        <v>#REF!</v>
      </c>
      <c r="AP5" t="e">
        <f>AND(#REF!,"AAAAAF9eXyk=")</f>
        <v>#REF!</v>
      </c>
      <c r="AQ5" t="e">
        <f>AND(#REF!,"AAAAAF9eXyo=")</f>
        <v>#REF!</v>
      </c>
      <c r="AR5" t="e">
        <f>AND(#REF!,"AAAAAF9eXys=")</f>
        <v>#REF!</v>
      </c>
      <c r="AS5" t="e">
        <f>AND(#REF!,"AAAAAF9eXyw=")</f>
        <v>#REF!</v>
      </c>
      <c r="AT5" t="e">
        <f>AND(#REF!,"AAAAAF9eXy0=")</f>
        <v>#REF!</v>
      </c>
      <c r="AU5" t="e">
        <f>AND(#REF!,"AAAAAF9eXy4=")</f>
        <v>#REF!</v>
      </c>
      <c r="AV5" t="e">
        <f>AND(#REF!,"AAAAAF9eXy8=")</f>
        <v>#REF!</v>
      </c>
      <c r="AW5" t="e">
        <f>AND(#REF!,"AAAAAF9eXzA=")</f>
        <v>#REF!</v>
      </c>
      <c r="AX5" t="e">
        <f>AND(#REF!,"AAAAAF9eXzE=")</f>
        <v>#REF!</v>
      </c>
      <c r="AY5" t="e">
        <f>AND(#REF!,"AAAAAF9eXzI=")</f>
        <v>#REF!</v>
      </c>
      <c r="AZ5" t="e">
        <f>AND(#REF!,"AAAAAF9eXzM=")</f>
        <v>#REF!</v>
      </c>
      <c r="BA5" t="e">
        <f>AND(#REF!,"AAAAAF9eXzQ=")</f>
        <v>#REF!</v>
      </c>
      <c r="BB5" t="e">
        <f>AND(#REF!,"AAAAAF9eXzU=")</f>
        <v>#REF!</v>
      </c>
      <c r="BC5" t="e">
        <f>AND(#REF!,"AAAAAF9eXzY=")</f>
        <v>#REF!</v>
      </c>
      <c r="BD5" t="e">
        <f>AND(#REF!,"AAAAAF9eXzc=")</f>
        <v>#REF!</v>
      </c>
      <c r="BE5" t="e">
        <f>AND(#REF!,"AAAAAF9eXzg=")</f>
        <v>#REF!</v>
      </c>
      <c r="BF5" t="e">
        <f>AND(#REF!,"AAAAAF9eXzk=")</f>
        <v>#REF!</v>
      </c>
      <c r="BG5" t="e">
        <f>AND(#REF!,"AAAAAF9eXzo=")</f>
        <v>#REF!</v>
      </c>
      <c r="BH5" t="e">
        <f>AND(#REF!,"AAAAAF9eXzs=")</f>
        <v>#REF!</v>
      </c>
      <c r="BI5" t="e">
        <f>AND(#REF!,"AAAAAF9eXzw=")</f>
        <v>#REF!</v>
      </c>
      <c r="BJ5" t="e">
        <f>AND(#REF!,"AAAAAF9eXz0=")</f>
        <v>#REF!</v>
      </c>
      <c r="BK5" t="e">
        <f>AND(#REF!,"AAAAAF9eXz4=")</f>
        <v>#REF!</v>
      </c>
      <c r="BL5" t="e">
        <f>AND(#REF!,"AAAAAF9eXz8=")</f>
        <v>#REF!</v>
      </c>
      <c r="BM5" t="e">
        <f>AND(#REF!,"AAAAAF9eX0A=")</f>
        <v>#REF!</v>
      </c>
      <c r="BN5" t="e">
        <f>AND(#REF!,"AAAAAF9eX0E=")</f>
        <v>#REF!</v>
      </c>
      <c r="BO5" t="e">
        <f>AND(#REF!,"AAAAAF9eX0I=")</f>
        <v>#REF!</v>
      </c>
      <c r="BP5" t="e">
        <f>AND(#REF!,"AAAAAF9eX0M=")</f>
        <v>#REF!</v>
      </c>
      <c r="BQ5" t="e">
        <f>AND(#REF!,"AAAAAF9eX0Q=")</f>
        <v>#REF!</v>
      </c>
      <c r="BR5" t="e">
        <f>AND(#REF!,"AAAAAF9eX0U=")</f>
        <v>#REF!</v>
      </c>
      <c r="BS5" t="e">
        <f>AND(#REF!,"AAAAAF9eX0Y=")</f>
        <v>#REF!</v>
      </c>
      <c r="BT5" t="e">
        <f>AND(#REF!,"AAAAAF9eX0c=")</f>
        <v>#REF!</v>
      </c>
      <c r="BU5" t="e">
        <f>AND(#REF!,"AAAAAF9eX0g=")</f>
        <v>#REF!</v>
      </c>
      <c r="BV5" t="e">
        <f>AND(#REF!,"AAAAAF9eX0k=")</f>
        <v>#REF!</v>
      </c>
      <c r="BW5" t="e">
        <f>AND(#REF!,"AAAAAF9eX0o=")</f>
        <v>#REF!</v>
      </c>
      <c r="BX5" t="e">
        <f>AND(#REF!,"AAAAAF9eX0s=")</f>
        <v>#REF!</v>
      </c>
      <c r="BY5" t="e">
        <f>AND(#REF!,"AAAAAF9eX0w=")</f>
        <v>#REF!</v>
      </c>
      <c r="BZ5" t="e">
        <f>AND(#REF!,"AAAAAF9eX00=")</f>
        <v>#REF!</v>
      </c>
      <c r="CA5" t="e">
        <f>AND(#REF!,"AAAAAF9eX04=")</f>
        <v>#REF!</v>
      </c>
      <c r="CB5" t="e">
        <f>AND(#REF!,"AAAAAF9eX08=")</f>
        <v>#REF!</v>
      </c>
      <c r="CC5" t="e">
        <f>IF(#REF!,"AAAAAF9eX1A=",0)</f>
        <v>#REF!</v>
      </c>
      <c r="CD5" t="e">
        <f>AND(#REF!,"AAAAAF9eX1E=")</f>
        <v>#REF!</v>
      </c>
      <c r="CE5" t="e">
        <f>AND(#REF!,"AAAAAF9eX1I=")</f>
        <v>#REF!</v>
      </c>
      <c r="CF5" t="e">
        <f>AND(#REF!,"AAAAAF9eX1M=")</f>
        <v>#REF!</v>
      </c>
      <c r="CG5" t="e">
        <f>AND(#REF!,"AAAAAF9eX1Q=")</f>
        <v>#REF!</v>
      </c>
      <c r="CH5" t="e">
        <f>AND(#REF!,"AAAAAF9eX1U=")</f>
        <v>#REF!</v>
      </c>
      <c r="CI5" t="e">
        <f>AND(#REF!,"AAAAAF9eX1Y=")</f>
        <v>#REF!</v>
      </c>
      <c r="CJ5" t="e">
        <f>AND(#REF!,"AAAAAF9eX1c=")</f>
        <v>#REF!</v>
      </c>
      <c r="CK5" t="e">
        <f>AND(#REF!,"AAAAAF9eX1g=")</f>
        <v>#REF!</v>
      </c>
      <c r="CL5" t="e">
        <f>AND(#REF!,"AAAAAF9eX1k=")</f>
        <v>#REF!</v>
      </c>
      <c r="CM5" t="e">
        <f>AND(#REF!,"AAAAAF9eX1o=")</f>
        <v>#REF!</v>
      </c>
      <c r="CN5" t="e">
        <f>AND(#REF!,"AAAAAF9eX1s=")</f>
        <v>#REF!</v>
      </c>
      <c r="CO5" t="e">
        <f>AND(#REF!,"AAAAAF9eX1w=")</f>
        <v>#REF!</v>
      </c>
      <c r="CP5" t="e">
        <f>AND(#REF!,"AAAAAF9eX10=")</f>
        <v>#REF!</v>
      </c>
      <c r="CQ5" t="e">
        <f>AND(#REF!,"AAAAAF9eX14=")</f>
        <v>#REF!</v>
      </c>
      <c r="CR5" t="e">
        <f>AND(#REF!,"AAAAAF9eX18=")</f>
        <v>#REF!</v>
      </c>
      <c r="CS5" t="e">
        <f>AND(#REF!,"AAAAAF9eX2A=")</f>
        <v>#REF!</v>
      </c>
      <c r="CT5" t="e">
        <f>AND(#REF!,"AAAAAF9eX2E=")</f>
        <v>#REF!</v>
      </c>
      <c r="CU5" t="e">
        <f>AND(#REF!,"AAAAAF9eX2I=")</f>
        <v>#REF!</v>
      </c>
      <c r="CV5" t="e">
        <f>AND(#REF!,"AAAAAF9eX2M=")</f>
        <v>#REF!</v>
      </c>
      <c r="CW5" t="e">
        <f>AND(#REF!,"AAAAAF9eX2Q=")</f>
        <v>#REF!</v>
      </c>
      <c r="CX5" t="e">
        <f>AND(#REF!,"AAAAAF9eX2U=")</f>
        <v>#REF!</v>
      </c>
      <c r="CY5" t="e">
        <f>AND(#REF!,"AAAAAF9eX2Y=")</f>
        <v>#REF!</v>
      </c>
      <c r="CZ5" t="e">
        <f>AND(#REF!,"AAAAAF9eX2c=")</f>
        <v>#REF!</v>
      </c>
      <c r="DA5" t="e">
        <f>AND(#REF!,"AAAAAF9eX2g=")</f>
        <v>#REF!</v>
      </c>
      <c r="DB5" t="e">
        <f>AND(#REF!,"AAAAAF9eX2k=")</f>
        <v>#REF!</v>
      </c>
      <c r="DC5" t="e">
        <f>AND(#REF!,"AAAAAF9eX2o=")</f>
        <v>#REF!</v>
      </c>
      <c r="DD5" t="e">
        <f>AND(#REF!,"AAAAAF9eX2s=")</f>
        <v>#REF!</v>
      </c>
      <c r="DE5" t="e">
        <f>AND(#REF!,"AAAAAF9eX2w=")</f>
        <v>#REF!</v>
      </c>
      <c r="DF5" t="e">
        <f>AND(#REF!,"AAAAAF9eX20=")</f>
        <v>#REF!</v>
      </c>
      <c r="DG5" t="e">
        <f>AND(#REF!,"AAAAAF9eX24=")</f>
        <v>#REF!</v>
      </c>
      <c r="DH5" t="e">
        <f>AND(#REF!,"AAAAAF9eX28=")</f>
        <v>#REF!</v>
      </c>
      <c r="DI5" t="e">
        <f>AND(#REF!,"AAAAAF9eX3A=")</f>
        <v>#REF!</v>
      </c>
      <c r="DJ5" t="e">
        <f>AND(#REF!,"AAAAAF9eX3E=")</f>
        <v>#REF!</v>
      </c>
      <c r="DK5" t="e">
        <f>AND(#REF!,"AAAAAF9eX3I=")</f>
        <v>#REF!</v>
      </c>
      <c r="DL5" t="e">
        <f>AND(#REF!,"AAAAAF9eX3M=")</f>
        <v>#REF!</v>
      </c>
      <c r="DM5" t="e">
        <f>AND(#REF!,"AAAAAF9eX3Q=")</f>
        <v>#REF!</v>
      </c>
      <c r="DN5" t="e">
        <f>AND(#REF!,"AAAAAF9eX3U=")</f>
        <v>#REF!</v>
      </c>
      <c r="DO5" t="e">
        <f>AND(#REF!,"AAAAAF9eX3Y=")</f>
        <v>#REF!</v>
      </c>
      <c r="DP5" t="e">
        <f>AND(#REF!,"AAAAAF9eX3c=")</f>
        <v>#REF!</v>
      </c>
      <c r="DQ5" t="e">
        <f>AND(#REF!,"AAAAAF9eX3g=")</f>
        <v>#REF!</v>
      </c>
      <c r="DR5" t="e">
        <f>AND(#REF!,"AAAAAF9eX3k=")</f>
        <v>#REF!</v>
      </c>
      <c r="DS5" t="e">
        <f>AND(#REF!,"AAAAAF9eX3o=")</f>
        <v>#REF!</v>
      </c>
      <c r="DT5" t="e">
        <f>AND(#REF!,"AAAAAF9eX3s=")</f>
        <v>#REF!</v>
      </c>
      <c r="DU5" t="e">
        <f>AND(#REF!,"AAAAAF9eX3w=")</f>
        <v>#REF!</v>
      </c>
      <c r="DV5" t="e">
        <f>AND(#REF!,"AAAAAF9eX30=")</f>
        <v>#REF!</v>
      </c>
      <c r="DW5" t="e">
        <f>AND(#REF!,"AAAAAF9eX34=")</f>
        <v>#REF!</v>
      </c>
      <c r="DX5" t="e">
        <f>AND(#REF!,"AAAAAF9eX38=")</f>
        <v>#REF!</v>
      </c>
      <c r="DY5" t="e">
        <f>AND(#REF!,"AAAAAF9eX4A=")</f>
        <v>#REF!</v>
      </c>
      <c r="DZ5" t="e">
        <f>AND(#REF!,"AAAAAF9eX4E=")</f>
        <v>#REF!</v>
      </c>
      <c r="EA5" t="e">
        <f>AND(#REF!,"AAAAAF9eX4I=")</f>
        <v>#REF!</v>
      </c>
      <c r="EB5" t="e">
        <f>AND(#REF!,"AAAAAF9eX4M=")</f>
        <v>#REF!</v>
      </c>
      <c r="EC5" t="e">
        <f>AND(#REF!,"AAAAAF9eX4Q=")</f>
        <v>#REF!</v>
      </c>
      <c r="ED5" t="e">
        <f>AND(#REF!,"AAAAAF9eX4U=")</f>
        <v>#REF!</v>
      </c>
      <c r="EE5" t="e">
        <f>AND(#REF!,"AAAAAF9eX4Y=")</f>
        <v>#REF!</v>
      </c>
      <c r="EF5" t="e">
        <f>AND(#REF!,"AAAAAF9eX4c=")</f>
        <v>#REF!</v>
      </c>
      <c r="EG5" t="e">
        <f>AND(#REF!,"AAAAAF9eX4g=")</f>
        <v>#REF!</v>
      </c>
      <c r="EH5" t="e">
        <f>AND(#REF!,"AAAAAF9eX4k=")</f>
        <v>#REF!</v>
      </c>
      <c r="EI5" t="e">
        <f>AND(#REF!,"AAAAAF9eX4o=")</f>
        <v>#REF!</v>
      </c>
      <c r="EJ5" t="e">
        <f>AND(#REF!,"AAAAAF9eX4s=")</f>
        <v>#REF!</v>
      </c>
      <c r="EK5" t="e">
        <f>AND(#REF!,"AAAAAF9eX4w=")</f>
        <v>#REF!</v>
      </c>
      <c r="EL5" t="e">
        <f>AND(#REF!,"AAAAAF9eX40=")</f>
        <v>#REF!</v>
      </c>
      <c r="EM5" t="e">
        <f>AND(#REF!,"AAAAAF9eX44=")</f>
        <v>#REF!</v>
      </c>
      <c r="EN5" t="e">
        <f>AND(#REF!,"AAAAAF9eX48=")</f>
        <v>#REF!</v>
      </c>
      <c r="EO5" t="e">
        <f>AND(#REF!,"AAAAAF9eX5A=")</f>
        <v>#REF!</v>
      </c>
      <c r="EP5" t="e">
        <f>AND(#REF!,"AAAAAF9eX5E=")</f>
        <v>#REF!</v>
      </c>
      <c r="EQ5" t="e">
        <f>AND(#REF!,"AAAAAF9eX5I=")</f>
        <v>#REF!</v>
      </c>
      <c r="ER5" t="e">
        <f>AND(#REF!,"AAAAAF9eX5M=")</f>
        <v>#REF!</v>
      </c>
      <c r="ES5" t="e">
        <f>AND(#REF!,"AAAAAF9eX5Q=")</f>
        <v>#REF!</v>
      </c>
      <c r="ET5" t="e">
        <f>IF(#REF!,"AAAAAF9eX5U=",0)</f>
        <v>#REF!</v>
      </c>
      <c r="EU5" t="e">
        <f>AND(#REF!,"AAAAAF9eX5Y=")</f>
        <v>#REF!</v>
      </c>
      <c r="EV5" t="e">
        <f>AND(#REF!,"AAAAAF9eX5c=")</f>
        <v>#REF!</v>
      </c>
      <c r="EW5" t="e">
        <f>AND(#REF!,"AAAAAF9eX5g=")</f>
        <v>#REF!</v>
      </c>
      <c r="EX5" t="e">
        <f>AND(#REF!,"AAAAAF9eX5k=")</f>
        <v>#REF!</v>
      </c>
      <c r="EY5" t="e">
        <f>AND(#REF!,"AAAAAF9eX5o=")</f>
        <v>#REF!</v>
      </c>
      <c r="EZ5" t="e">
        <f>AND(#REF!,"AAAAAF9eX5s=")</f>
        <v>#REF!</v>
      </c>
      <c r="FA5" t="e">
        <f>AND(#REF!,"AAAAAF9eX5w=")</f>
        <v>#REF!</v>
      </c>
      <c r="FB5" t="e">
        <f>AND(#REF!,"AAAAAF9eX50=")</f>
        <v>#REF!</v>
      </c>
      <c r="FC5" t="e">
        <f>AND(#REF!,"AAAAAF9eX54=")</f>
        <v>#REF!</v>
      </c>
      <c r="FD5" t="e">
        <f>AND(#REF!,"AAAAAF9eX58=")</f>
        <v>#REF!</v>
      </c>
      <c r="FE5" t="e">
        <f>AND(#REF!,"AAAAAF9eX6A=")</f>
        <v>#REF!</v>
      </c>
      <c r="FF5" t="e">
        <f>AND(#REF!,"AAAAAF9eX6E=")</f>
        <v>#REF!</v>
      </c>
      <c r="FG5" t="e">
        <f>AND(#REF!,"AAAAAF9eX6I=")</f>
        <v>#REF!</v>
      </c>
      <c r="FH5" t="e">
        <f>AND(#REF!,"AAAAAF9eX6M=")</f>
        <v>#REF!</v>
      </c>
      <c r="FI5" t="e">
        <f>AND(#REF!,"AAAAAF9eX6Q=")</f>
        <v>#REF!</v>
      </c>
      <c r="FJ5" t="e">
        <f>AND(#REF!,"AAAAAF9eX6U=")</f>
        <v>#REF!</v>
      </c>
      <c r="FK5" t="e">
        <f>AND(#REF!,"AAAAAF9eX6Y=")</f>
        <v>#REF!</v>
      </c>
      <c r="FL5" t="e">
        <f>AND(#REF!,"AAAAAF9eX6c=")</f>
        <v>#REF!</v>
      </c>
      <c r="FM5" t="e">
        <f>AND(#REF!,"AAAAAF9eX6g=")</f>
        <v>#REF!</v>
      </c>
      <c r="FN5" t="e">
        <f>AND(#REF!,"AAAAAF9eX6k=")</f>
        <v>#REF!</v>
      </c>
      <c r="FO5" t="e">
        <f>AND(#REF!,"AAAAAF9eX6o=")</f>
        <v>#REF!</v>
      </c>
      <c r="FP5" t="e">
        <f>AND(#REF!,"AAAAAF9eX6s=")</f>
        <v>#REF!</v>
      </c>
      <c r="FQ5" t="e">
        <f>AND(#REF!,"AAAAAF9eX6w=")</f>
        <v>#REF!</v>
      </c>
      <c r="FR5" t="e">
        <f>AND(#REF!,"AAAAAF9eX60=")</f>
        <v>#REF!</v>
      </c>
      <c r="FS5" t="e">
        <f>AND(#REF!,"AAAAAF9eX64=")</f>
        <v>#REF!</v>
      </c>
      <c r="FT5" t="e">
        <f>AND(#REF!,"AAAAAF9eX68=")</f>
        <v>#REF!</v>
      </c>
      <c r="FU5" t="e">
        <f>AND(#REF!,"AAAAAF9eX7A=")</f>
        <v>#REF!</v>
      </c>
      <c r="FV5" t="e">
        <f>AND(#REF!,"AAAAAF9eX7E=")</f>
        <v>#REF!</v>
      </c>
      <c r="FW5" t="e">
        <f>AND(#REF!,"AAAAAF9eX7I=")</f>
        <v>#REF!</v>
      </c>
      <c r="FX5" t="e">
        <f>AND(#REF!,"AAAAAF9eX7M=")</f>
        <v>#REF!</v>
      </c>
      <c r="FY5" t="e">
        <f>AND(#REF!,"AAAAAF9eX7Q=")</f>
        <v>#REF!</v>
      </c>
      <c r="FZ5" t="e">
        <f>AND(#REF!,"AAAAAF9eX7U=")</f>
        <v>#REF!</v>
      </c>
      <c r="GA5" t="e">
        <f>AND(#REF!,"AAAAAF9eX7Y=")</f>
        <v>#REF!</v>
      </c>
      <c r="GB5" t="e">
        <f>AND(#REF!,"AAAAAF9eX7c=")</f>
        <v>#REF!</v>
      </c>
      <c r="GC5" t="e">
        <f>AND(#REF!,"AAAAAF9eX7g=")</f>
        <v>#REF!</v>
      </c>
      <c r="GD5" t="e">
        <f>AND(#REF!,"AAAAAF9eX7k=")</f>
        <v>#REF!</v>
      </c>
      <c r="GE5" t="e">
        <f>AND(#REF!,"AAAAAF9eX7o=")</f>
        <v>#REF!</v>
      </c>
      <c r="GF5" t="e">
        <f>AND(#REF!,"AAAAAF9eX7s=")</f>
        <v>#REF!</v>
      </c>
      <c r="GG5" t="e">
        <f>AND(#REF!,"AAAAAF9eX7w=")</f>
        <v>#REF!</v>
      </c>
      <c r="GH5" t="e">
        <f>AND(#REF!,"AAAAAF9eX70=")</f>
        <v>#REF!</v>
      </c>
      <c r="GI5" t="e">
        <f>AND(#REF!,"AAAAAF9eX74=")</f>
        <v>#REF!</v>
      </c>
      <c r="GJ5" t="e">
        <f>AND(#REF!,"AAAAAF9eX78=")</f>
        <v>#REF!</v>
      </c>
      <c r="GK5" t="e">
        <f>AND(#REF!,"AAAAAF9eX8A=")</f>
        <v>#REF!</v>
      </c>
      <c r="GL5" t="e">
        <f>AND(#REF!,"AAAAAF9eX8E=")</f>
        <v>#REF!</v>
      </c>
      <c r="GM5" t="e">
        <f>AND(#REF!,"AAAAAF9eX8I=")</f>
        <v>#REF!</v>
      </c>
      <c r="GN5" t="e">
        <f>AND(#REF!,"AAAAAF9eX8M=")</f>
        <v>#REF!</v>
      </c>
      <c r="GO5" t="e">
        <f>AND(#REF!,"AAAAAF9eX8Q=")</f>
        <v>#REF!</v>
      </c>
      <c r="GP5" t="e">
        <f>AND(#REF!,"AAAAAF9eX8U=")</f>
        <v>#REF!</v>
      </c>
      <c r="GQ5" t="e">
        <f>AND(#REF!,"AAAAAF9eX8Y=")</f>
        <v>#REF!</v>
      </c>
      <c r="GR5" t="e">
        <f>AND(#REF!,"AAAAAF9eX8c=")</f>
        <v>#REF!</v>
      </c>
      <c r="GS5" t="e">
        <f>AND(#REF!,"AAAAAF9eX8g=")</f>
        <v>#REF!</v>
      </c>
      <c r="GT5" t="e">
        <f>AND(#REF!,"AAAAAF9eX8k=")</f>
        <v>#REF!</v>
      </c>
      <c r="GU5" t="e">
        <f>AND(#REF!,"AAAAAF9eX8o=")</f>
        <v>#REF!</v>
      </c>
      <c r="GV5" t="e">
        <f>AND(#REF!,"AAAAAF9eX8s=")</f>
        <v>#REF!</v>
      </c>
      <c r="GW5" t="e">
        <f>AND(#REF!,"AAAAAF9eX8w=")</f>
        <v>#REF!</v>
      </c>
      <c r="GX5" t="e">
        <f>AND(#REF!,"AAAAAF9eX80=")</f>
        <v>#REF!</v>
      </c>
      <c r="GY5" t="e">
        <f>AND(#REF!,"AAAAAF9eX84=")</f>
        <v>#REF!</v>
      </c>
      <c r="GZ5" t="e">
        <f>AND(#REF!,"AAAAAF9eX88=")</f>
        <v>#REF!</v>
      </c>
      <c r="HA5" t="e">
        <f>AND(#REF!,"AAAAAF9eX9A=")</f>
        <v>#REF!</v>
      </c>
      <c r="HB5" t="e">
        <f>AND(#REF!,"AAAAAF9eX9E=")</f>
        <v>#REF!</v>
      </c>
      <c r="HC5" t="e">
        <f>AND(#REF!,"AAAAAF9eX9I=")</f>
        <v>#REF!</v>
      </c>
      <c r="HD5" t="e">
        <f>AND(#REF!,"AAAAAF9eX9M=")</f>
        <v>#REF!</v>
      </c>
      <c r="HE5" t="e">
        <f>AND(#REF!,"AAAAAF9eX9Q=")</f>
        <v>#REF!</v>
      </c>
      <c r="HF5" t="e">
        <f>AND(#REF!,"AAAAAF9eX9U=")</f>
        <v>#REF!</v>
      </c>
      <c r="HG5" t="e">
        <f>AND(#REF!,"AAAAAF9eX9Y=")</f>
        <v>#REF!</v>
      </c>
      <c r="HH5" t="e">
        <f>AND(#REF!,"AAAAAF9eX9c=")</f>
        <v>#REF!</v>
      </c>
      <c r="HI5" t="e">
        <f>AND(#REF!,"AAAAAF9eX9g=")</f>
        <v>#REF!</v>
      </c>
      <c r="HJ5" t="e">
        <f>AND(#REF!,"AAAAAF9eX9k=")</f>
        <v>#REF!</v>
      </c>
      <c r="HK5" t="e">
        <f>IF(#REF!,"AAAAAF9eX9o=",0)</f>
        <v>#REF!</v>
      </c>
      <c r="HL5" t="e">
        <f>AND(#REF!,"AAAAAF9eX9s=")</f>
        <v>#REF!</v>
      </c>
      <c r="HM5" t="e">
        <f>AND(#REF!,"AAAAAF9eX9w=")</f>
        <v>#REF!</v>
      </c>
      <c r="HN5" t="e">
        <f>AND(#REF!,"AAAAAF9eX90=")</f>
        <v>#REF!</v>
      </c>
      <c r="HO5" t="e">
        <f>AND(#REF!,"AAAAAF9eX94=")</f>
        <v>#REF!</v>
      </c>
      <c r="HP5" t="e">
        <f>AND(#REF!,"AAAAAF9eX98=")</f>
        <v>#REF!</v>
      </c>
      <c r="HQ5" t="e">
        <f>AND(#REF!,"AAAAAF9eX+A=")</f>
        <v>#REF!</v>
      </c>
      <c r="HR5" t="e">
        <f>AND(#REF!,"AAAAAF9eX+E=")</f>
        <v>#REF!</v>
      </c>
      <c r="HS5" t="e">
        <f>AND(#REF!,"AAAAAF9eX+I=")</f>
        <v>#REF!</v>
      </c>
      <c r="HT5" t="e">
        <f>AND(#REF!,"AAAAAF9eX+M=")</f>
        <v>#REF!</v>
      </c>
      <c r="HU5" t="e">
        <f>AND(#REF!,"AAAAAF9eX+Q=")</f>
        <v>#REF!</v>
      </c>
      <c r="HV5" t="e">
        <f>AND(#REF!,"AAAAAF9eX+U=")</f>
        <v>#REF!</v>
      </c>
      <c r="HW5" t="e">
        <f>AND(#REF!,"AAAAAF9eX+Y=")</f>
        <v>#REF!</v>
      </c>
      <c r="HX5" t="e">
        <f>AND(#REF!,"AAAAAF9eX+c=")</f>
        <v>#REF!</v>
      </c>
      <c r="HY5" t="e">
        <f>AND(#REF!,"AAAAAF9eX+g=")</f>
        <v>#REF!</v>
      </c>
      <c r="HZ5" t="e">
        <f>AND(#REF!,"AAAAAF9eX+k=")</f>
        <v>#REF!</v>
      </c>
      <c r="IA5" t="e">
        <f>AND(#REF!,"AAAAAF9eX+o=")</f>
        <v>#REF!</v>
      </c>
      <c r="IB5" t="e">
        <f>AND(#REF!,"AAAAAF9eX+s=")</f>
        <v>#REF!</v>
      </c>
      <c r="IC5" t="e">
        <f>AND(#REF!,"AAAAAF9eX+w=")</f>
        <v>#REF!</v>
      </c>
      <c r="ID5" t="e">
        <f>AND(#REF!,"AAAAAF9eX+0=")</f>
        <v>#REF!</v>
      </c>
      <c r="IE5" t="e">
        <f>AND(#REF!,"AAAAAF9eX+4=")</f>
        <v>#REF!</v>
      </c>
      <c r="IF5" t="e">
        <f>AND(#REF!,"AAAAAF9eX+8=")</f>
        <v>#REF!</v>
      </c>
      <c r="IG5" t="e">
        <f>AND(#REF!,"AAAAAF9eX/A=")</f>
        <v>#REF!</v>
      </c>
      <c r="IH5" t="e">
        <f>AND(#REF!,"AAAAAF9eX/E=")</f>
        <v>#REF!</v>
      </c>
      <c r="II5" t="e">
        <f>AND(#REF!,"AAAAAF9eX/I=")</f>
        <v>#REF!</v>
      </c>
      <c r="IJ5" t="e">
        <f>AND(#REF!,"AAAAAF9eX/M=")</f>
        <v>#REF!</v>
      </c>
      <c r="IK5" t="e">
        <f>AND(#REF!,"AAAAAF9eX/Q=")</f>
        <v>#REF!</v>
      </c>
      <c r="IL5" t="e">
        <f>AND(#REF!,"AAAAAF9eX/U=")</f>
        <v>#REF!</v>
      </c>
      <c r="IM5" t="e">
        <f>AND(#REF!,"AAAAAF9eX/Y=")</f>
        <v>#REF!</v>
      </c>
      <c r="IN5" t="e">
        <f>AND(#REF!,"AAAAAF9eX/c=")</f>
        <v>#REF!</v>
      </c>
      <c r="IO5" t="e">
        <f>AND(#REF!,"AAAAAF9eX/g=")</f>
        <v>#REF!</v>
      </c>
      <c r="IP5" t="e">
        <f>AND(#REF!,"AAAAAF9eX/k=")</f>
        <v>#REF!</v>
      </c>
      <c r="IQ5" t="e">
        <f>AND(#REF!,"AAAAAF9eX/o=")</f>
        <v>#REF!</v>
      </c>
      <c r="IR5" t="e">
        <f>AND(#REF!,"AAAAAF9eX/s=")</f>
        <v>#REF!</v>
      </c>
      <c r="IS5" t="e">
        <f>AND(#REF!,"AAAAAF9eX/w=")</f>
        <v>#REF!</v>
      </c>
      <c r="IT5" t="e">
        <f>AND(#REF!,"AAAAAF9eX/0=")</f>
        <v>#REF!</v>
      </c>
      <c r="IU5" t="e">
        <f>AND(#REF!,"AAAAAF9eX/4=")</f>
        <v>#REF!</v>
      </c>
      <c r="IV5" t="e">
        <f>AND(#REF!,"AAAAAF9eX/8=")</f>
        <v>#REF!</v>
      </c>
    </row>
    <row r="6" spans="1:256" x14ac:dyDescent="0.2">
      <c r="A6" t="e">
        <f>AND(#REF!,"AAAAAFp63wA=")</f>
        <v>#REF!</v>
      </c>
      <c r="B6" t="e">
        <f>AND(#REF!,"AAAAAFp63wE=")</f>
        <v>#REF!</v>
      </c>
      <c r="C6" t="e">
        <f>AND(#REF!,"AAAAAFp63wI=")</f>
        <v>#REF!</v>
      </c>
      <c r="D6" t="e">
        <f>AND(#REF!,"AAAAAFp63wM=")</f>
        <v>#REF!</v>
      </c>
      <c r="E6" t="e">
        <f>AND(#REF!,"AAAAAFp63wQ=")</f>
        <v>#REF!</v>
      </c>
      <c r="F6" t="e">
        <f>AND(#REF!,"AAAAAFp63wU=")</f>
        <v>#REF!</v>
      </c>
      <c r="G6" t="e">
        <f>AND(#REF!,"AAAAAFp63wY=")</f>
        <v>#REF!</v>
      </c>
      <c r="H6" t="e">
        <f>AND(#REF!,"AAAAAFp63wc=")</f>
        <v>#REF!</v>
      </c>
      <c r="I6" t="e">
        <f>AND(#REF!,"AAAAAFp63wg=")</f>
        <v>#REF!</v>
      </c>
      <c r="J6" t="e">
        <f>AND(#REF!,"AAAAAFp63wk=")</f>
        <v>#REF!</v>
      </c>
      <c r="K6" t="e">
        <f>AND(#REF!,"AAAAAFp63wo=")</f>
        <v>#REF!</v>
      </c>
      <c r="L6" t="e">
        <f>AND(#REF!,"AAAAAFp63ws=")</f>
        <v>#REF!</v>
      </c>
      <c r="M6" t="e">
        <f>AND(#REF!,"AAAAAFp63ww=")</f>
        <v>#REF!</v>
      </c>
      <c r="N6" t="e">
        <f>AND(#REF!,"AAAAAFp63w0=")</f>
        <v>#REF!</v>
      </c>
      <c r="O6" t="e">
        <f>AND(#REF!,"AAAAAFp63w4=")</f>
        <v>#REF!</v>
      </c>
      <c r="P6" t="e">
        <f>AND(#REF!,"AAAAAFp63w8=")</f>
        <v>#REF!</v>
      </c>
      <c r="Q6" t="e">
        <f>AND(#REF!,"AAAAAFp63xA=")</f>
        <v>#REF!</v>
      </c>
      <c r="R6" t="e">
        <f>AND(#REF!,"AAAAAFp63xE=")</f>
        <v>#REF!</v>
      </c>
      <c r="S6" t="e">
        <f>AND(#REF!,"AAAAAFp63xI=")</f>
        <v>#REF!</v>
      </c>
      <c r="T6" t="e">
        <f>AND(#REF!,"AAAAAFp63xM=")</f>
        <v>#REF!</v>
      </c>
      <c r="U6" t="e">
        <f>AND(#REF!,"AAAAAFp63xQ=")</f>
        <v>#REF!</v>
      </c>
      <c r="V6" t="e">
        <f>AND(#REF!,"AAAAAFp63xU=")</f>
        <v>#REF!</v>
      </c>
      <c r="W6" t="e">
        <f>AND(#REF!,"AAAAAFp63xY=")</f>
        <v>#REF!</v>
      </c>
      <c r="X6" t="e">
        <f>AND(#REF!,"AAAAAFp63xc=")</f>
        <v>#REF!</v>
      </c>
      <c r="Y6" t="e">
        <f>AND(#REF!,"AAAAAFp63xg=")</f>
        <v>#REF!</v>
      </c>
      <c r="Z6" t="e">
        <f>AND(#REF!,"AAAAAFp63xk=")</f>
        <v>#REF!</v>
      </c>
      <c r="AA6" t="e">
        <f>AND(#REF!,"AAAAAFp63xo=")</f>
        <v>#REF!</v>
      </c>
      <c r="AB6" t="e">
        <f>AND(#REF!,"AAAAAFp63xs=")</f>
        <v>#REF!</v>
      </c>
      <c r="AC6" t="e">
        <f>AND(#REF!,"AAAAAFp63xw=")</f>
        <v>#REF!</v>
      </c>
      <c r="AD6" t="e">
        <f>AND(#REF!,"AAAAAFp63x0=")</f>
        <v>#REF!</v>
      </c>
      <c r="AE6" t="e">
        <f>AND(#REF!,"AAAAAFp63x4=")</f>
        <v>#REF!</v>
      </c>
      <c r="AF6" t="e">
        <f>IF(#REF!,"AAAAAFp63x8=",0)</f>
        <v>#REF!</v>
      </c>
      <c r="AG6" t="e">
        <f>AND(#REF!,"AAAAAFp63yA=")</f>
        <v>#REF!</v>
      </c>
      <c r="AH6" t="e">
        <f>AND(#REF!,"AAAAAFp63yE=")</f>
        <v>#REF!</v>
      </c>
      <c r="AI6" t="e">
        <f>AND(#REF!,"AAAAAFp63yI=")</f>
        <v>#REF!</v>
      </c>
      <c r="AJ6" t="e">
        <f>AND(#REF!,"AAAAAFp63yM=")</f>
        <v>#REF!</v>
      </c>
      <c r="AK6" t="e">
        <f>AND(#REF!,"AAAAAFp63yQ=")</f>
        <v>#REF!</v>
      </c>
      <c r="AL6" t="e">
        <f>AND(#REF!,"AAAAAFp63yU=")</f>
        <v>#REF!</v>
      </c>
      <c r="AM6" t="e">
        <f>AND(#REF!,"AAAAAFp63yY=")</f>
        <v>#REF!</v>
      </c>
      <c r="AN6" t="e">
        <f>AND(#REF!,"AAAAAFp63yc=")</f>
        <v>#REF!</v>
      </c>
      <c r="AO6" t="e">
        <f>AND(#REF!,"AAAAAFp63yg=")</f>
        <v>#REF!</v>
      </c>
      <c r="AP6" t="e">
        <f>AND(#REF!,"AAAAAFp63yk=")</f>
        <v>#REF!</v>
      </c>
      <c r="AQ6" t="e">
        <f>AND(#REF!,"AAAAAFp63yo=")</f>
        <v>#REF!</v>
      </c>
      <c r="AR6" t="e">
        <f>AND(#REF!,"AAAAAFp63ys=")</f>
        <v>#REF!</v>
      </c>
      <c r="AS6" t="e">
        <f>AND(#REF!,"AAAAAFp63yw=")</f>
        <v>#REF!</v>
      </c>
      <c r="AT6" t="e">
        <f>AND(#REF!,"AAAAAFp63y0=")</f>
        <v>#REF!</v>
      </c>
      <c r="AU6" t="e">
        <f>AND(#REF!,"AAAAAFp63y4=")</f>
        <v>#REF!</v>
      </c>
      <c r="AV6" t="e">
        <f>AND(#REF!,"AAAAAFp63y8=")</f>
        <v>#REF!</v>
      </c>
      <c r="AW6" t="e">
        <f>AND(#REF!,"AAAAAFp63zA=")</f>
        <v>#REF!</v>
      </c>
      <c r="AX6" t="e">
        <f>AND(#REF!,"AAAAAFp63zE=")</f>
        <v>#REF!</v>
      </c>
      <c r="AY6" t="e">
        <f>AND(#REF!,"AAAAAFp63zI=")</f>
        <v>#REF!</v>
      </c>
      <c r="AZ6" t="e">
        <f>AND(#REF!,"AAAAAFp63zM=")</f>
        <v>#REF!</v>
      </c>
      <c r="BA6" t="e">
        <f>AND(#REF!,"AAAAAFp63zQ=")</f>
        <v>#REF!</v>
      </c>
      <c r="BB6" t="e">
        <f>AND(#REF!,"AAAAAFp63zU=")</f>
        <v>#REF!</v>
      </c>
      <c r="BC6" t="e">
        <f>AND(#REF!,"AAAAAFp63zY=")</f>
        <v>#REF!</v>
      </c>
      <c r="BD6" t="e">
        <f>AND(#REF!,"AAAAAFp63zc=")</f>
        <v>#REF!</v>
      </c>
      <c r="BE6" t="e">
        <f>AND(#REF!,"AAAAAFp63zg=")</f>
        <v>#REF!</v>
      </c>
      <c r="BF6" t="e">
        <f>AND(#REF!,"AAAAAFp63zk=")</f>
        <v>#REF!</v>
      </c>
      <c r="BG6" t="e">
        <f>AND(#REF!,"AAAAAFp63zo=")</f>
        <v>#REF!</v>
      </c>
      <c r="BH6" t="e">
        <f>AND(#REF!,"AAAAAFp63zs=")</f>
        <v>#REF!</v>
      </c>
      <c r="BI6" t="e">
        <f>AND(#REF!,"AAAAAFp63zw=")</f>
        <v>#REF!</v>
      </c>
      <c r="BJ6" t="e">
        <f>AND(#REF!,"AAAAAFp63z0=")</f>
        <v>#REF!</v>
      </c>
      <c r="BK6" t="e">
        <f>AND(#REF!,"AAAAAFp63z4=")</f>
        <v>#REF!</v>
      </c>
      <c r="BL6" t="e">
        <f>AND(#REF!,"AAAAAFp63z8=")</f>
        <v>#REF!</v>
      </c>
      <c r="BM6" t="e">
        <f>AND(#REF!,"AAAAAFp630A=")</f>
        <v>#REF!</v>
      </c>
      <c r="BN6" t="e">
        <f>AND(#REF!,"AAAAAFp630E=")</f>
        <v>#REF!</v>
      </c>
      <c r="BO6" t="e">
        <f>AND(#REF!,"AAAAAFp630I=")</f>
        <v>#REF!</v>
      </c>
      <c r="BP6" t="e">
        <f>AND(#REF!,"AAAAAFp630M=")</f>
        <v>#REF!</v>
      </c>
      <c r="BQ6" t="e">
        <f>AND(#REF!,"AAAAAFp630Q=")</f>
        <v>#REF!</v>
      </c>
      <c r="BR6" t="e">
        <f>AND(#REF!,"AAAAAFp630U=")</f>
        <v>#REF!</v>
      </c>
      <c r="BS6" t="e">
        <f>AND(#REF!,"AAAAAFp630Y=")</f>
        <v>#REF!</v>
      </c>
      <c r="BT6" t="e">
        <f>AND(#REF!,"AAAAAFp630c=")</f>
        <v>#REF!</v>
      </c>
      <c r="BU6" t="e">
        <f>AND(#REF!,"AAAAAFp630g=")</f>
        <v>#REF!</v>
      </c>
      <c r="BV6" t="e">
        <f>AND(#REF!,"AAAAAFp630k=")</f>
        <v>#REF!</v>
      </c>
      <c r="BW6" t="e">
        <f>AND(#REF!,"AAAAAFp630o=")</f>
        <v>#REF!</v>
      </c>
      <c r="BX6" t="e">
        <f>AND(#REF!,"AAAAAFp630s=")</f>
        <v>#REF!</v>
      </c>
      <c r="BY6" t="e">
        <f>AND(#REF!,"AAAAAFp630w=")</f>
        <v>#REF!</v>
      </c>
      <c r="BZ6" t="e">
        <f>AND(#REF!,"AAAAAFp6300=")</f>
        <v>#REF!</v>
      </c>
      <c r="CA6" t="e">
        <f>AND(#REF!,"AAAAAFp6304=")</f>
        <v>#REF!</v>
      </c>
      <c r="CB6" t="e">
        <f>AND(#REF!,"AAAAAFp6308=")</f>
        <v>#REF!</v>
      </c>
      <c r="CC6" t="e">
        <f>AND(#REF!,"AAAAAFp631A=")</f>
        <v>#REF!</v>
      </c>
      <c r="CD6" t="e">
        <f>AND(#REF!,"AAAAAFp631E=")</f>
        <v>#REF!</v>
      </c>
      <c r="CE6" t="e">
        <f>AND(#REF!,"AAAAAFp631I=")</f>
        <v>#REF!</v>
      </c>
      <c r="CF6" t="e">
        <f>AND(#REF!,"AAAAAFp631M=")</f>
        <v>#REF!</v>
      </c>
      <c r="CG6" t="e">
        <f>AND(#REF!,"AAAAAFp631Q=")</f>
        <v>#REF!</v>
      </c>
      <c r="CH6" t="e">
        <f>AND(#REF!,"AAAAAFp631U=")</f>
        <v>#REF!</v>
      </c>
      <c r="CI6" t="e">
        <f>AND(#REF!,"AAAAAFp631Y=")</f>
        <v>#REF!</v>
      </c>
      <c r="CJ6" t="e">
        <f>AND(#REF!,"AAAAAFp631c=")</f>
        <v>#REF!</v>
      </c>
      <c r="CK6" t="e">
        <f>AND(#REF!,"AAAAAFp631g=")</f>
        <v>#REF!</v>
      </c>
      <c r="CL6" t="e">
        <f>AND(#REF!,"AAAAAFp631k=")</f>
        <v>#REF!</v>
      </c>
      <c r="CM6" t="e">
        <f>AND(#REF!,"AAAAAFp631o=")</f>
        <v>#REF!</v>
      </c>
      <c r="CN6" t="e">
        <f>AND(#REF!,"AAAAAFp631s=")</f>
        <v>#REF!</v>
      </c>
      <c r="CO6" t="e">
        <f>AND(#REF!,"AAAAAFp631w=")</f>
        <v>#REF!</v>
      </c>
      <c r="CP6" t="e">
        <f>AND(#REF!,"AAAAAFp6310=")</f>
        <v>#REF!</v>
      </c>
      <c r="CQ6" t="e">
        <f>AND(#REF!,"AAAAAFp6314=")</f>
        <v>#REF!</v>
      </c>
      <c r="CR6" t="e">
        <f>AND(#REF!,"AAAAAFp6318=")</f>
        <v>#REF!</v>
      </c>
      <c r="CS6" t="e">
        <f>AND(#REF!,"AAAAAFp632A=")</f>
        <v>#REF!</v>
      </c>
      <c r="CT6" t="e">
        <f>AND(#REF!,"AAAAAFp632E=")</f>
        <v>#REF!</v>
      </c>
      <c r="CU6" t="e">
        <f>AND(#REF!,"AAAAAFp632I=")</f>
        <v>#REF!</v>
      </c>
      <c r="CV6" t="e">
        <f>AND(#REF!,"AAAAAFp632M=")</f>
        <v>#REF!</v>
      </c>
      <c r="CW6" t="e">
        <f>IF(#REF!,"AAAAAFp632Q=",0)</f>
        <v>#REF!</v>
      </c>
      <c r="CX6" t="e">
        <f>AND(#REF!,"AAAAAFp632U=")</f>
        <v>#REF!</v>
      </c>
      <c r="CY6" t="e">
        <f>AND(#REF!,"AAAAAFp632Y=")</f>
        <v>#REF!</v>
      </c>
      <c r="CZ6" t="e">
        <f>AND(#REF!,"AAAAAFp632c=")</f>
        <v>#REF!</v>
      </c>
      <c r="DA6" t="e">
        <f>AND(#REF!,"AAAAAFp632g=")</f>
        <v>#REF!</v>
      </c>
      <c r="DB6" t="e">
        <f>AND(#REF!,"AAAAAFp632k=")</f>
        <v>#REF!</v>
      </c>
      <c r="DC6" t="e">
        <f>AND(#REF!,"AAAAAFp632o=")</f>
        <v>#REF!</v>
      </c>
      <c r="DD6" t="e">
        <f>AND(#REF!,"AAAAAFp632s=")</f>
        <v>#REF!</v>
      </c>
      <c r="DE6" t="e">
        <f>AND(#REF!,"AAAAAFp632w=")</f>
        <v>#REF!</v>
      </c>
      <c r="DF6" t="e">
        <f>AND(#REF!,"AAAAAFp6320=")</f>
        <v>#REF!</v>
      </c>
      <c r="DG6" t="e">
        <f>AND(#REF!,"AAAAAFp6324=")</f>
        <v>#REF!</v>
      </c>
      <c r="DH6" t="e">
        <f>AND(#REF!,"AAAAAFp6328=")</f>
        <v>#REF!</v>
      </c>
      <c r="DI6" t="e">
        <f>AND(#REF!,"AAAAAFp633A=")</f>
        <v>#REF!</v>
      </c>
      <c r="DJ6" t="e">
        <f>AND(#REF!,"AAAAAFp633E=")</f>
        <v>#REF!</v>
      </c>
      <c r="DK6" t="e">
        <f>AND(#REF!,"AAAAAFp633I=")</f>
        <v>#REF!</v>
      </c>
      <c r="DL6" t="e">
        <f>AND(#REF!,"AAAAAFp633M=")</f>
        <v>#REF!</v>
      </c>
      <c r="DM6" t="e">
        <f>AND(#REF!,"AAAAAFp633Q=")</f>
        <v>#REF!</v>
      </c>
      <c r="DN6" t="e">
        <f>AND(#REF!,"AAAAAFp633U=")</f>
        <v>#REF!</v>
      </c>
      <c r="DO6" t="e">
        <f>AND(#REF!,"AAAAAFp633Y=")</f>
        <v>#REF!</v>
      </c>
      <c r="DP6" t="e">
        <f>AND(#REF!,"AAAAAFp633c=")</f>
        <v>#REF!</v>
      </c>
      <c r="DQ6" t="e">
        <f>AND(#REF!,"AAAAAFp633g=")</f>
        <v>#REF!</v>
      </c>
      <c r="DR6" t="e">
        <f>AND(#REF!,"AAAAAFp633k=")</f>
        <v>#REF!</v>
      </c>
      <c r="DS6" t="e">
        <f>AND(#REF!,"AAAAAFp633o=")</f>
        <v>#REF!</v>
      </c>
      <c r="DT6" t="e">
        <f>AND(#REF!,"AAAAAFp633s=")</f>
        <v>#REF!</v>
      </c>
      <c r="DU6" t="e">
        <f>AND(#REF!,"AAAAAFp633w=")</f>
        <v>#REF!</v>
      </c>
      <c r="DV6" t="e">
        <f>AND(#REF!,"AAAAAFp6330=")</f>
        <v>#REF!</v>
      </c>
      <c r="DW6" t="e">
        <f>AND(#REF!,"AAAAAFp6334=")</f>
        <v>#REF!</v>
      </c>
      <c r="DX6" t="e">
        <f>AND(#REF!,"AAAAAFp6338=")</f>
        <v>#REF!</v>
      </c>
      <c r="DY6" t="e">
        <f>AND(#REF!,"AAAAAFp634A=")</f>
        <v>#REF!</v>
      </c>
      <c r="DZ6" t="e">
        <f>AND(#REF!,"AAAAAFp634E=")</f>
        <v>#REF!</v>
      </c>
      <c r="EA6" t="e">
        <f>AND(#REF!,"AAAAAFp634I=")</f>
        <v>#REF!</v>
      </c>
      <c r="EB6" t="e">
        <f>AND(#REF!,"AAAAAFp634M=")</f>
        <v>#REF!</v>
      </c>
      <c r="EC6" t="e">
        <f>AND(#REF!,"AAAAAFp634Q=")</f>
        <v>#REF!</v>
      </c>
      <c r="ED6" t="e">
        <f>AND(#REF!,"AAAAAFp634U=")</f>
        <v>#REF!</v>
      </c>
      <c r="EE6" t="e">
        <f>AND(#REF!,"AAAAAFp634Y=")</f>
        <v>#REF!</v>
      </c>
      <c r="EF6" t="e">
        <f>AND(#REF!,"AAAAAFp634c=")</f>
        <v>#REF!</v>
      </c>
      <c r="EG6" t="e">
        <f>AND(#REF!,"AAAAAFp634g=")</f>
        <v>#REF!</v>
      </c>
      <c r="EH6" t="e">
        <f>AND(#REF!,"AAAAAFp634k=")</f>
        <v>#REF!</v>
      </c>
      <c r="EI6" t="e">
        <f>AND(#REF!,"AAAAAFp634o=")</f>
        <v>#REF!</v>
      </c>
      <c r="EJ6" t="e">
        <f>AND(#REF!,"AAAAAFp634s=")</f>
        <v>#REF!</v>
      </c>
      <c r="EK6" t="e">
        <f>AND(#REF!,"AAAAAFp634w=")</f>
        <v>#REF!</v>
      </c>
      <c r="EL6" t="e">
        <f>AND(#REF!,"AAAAAFp6340=")</f>
        <v>#REF!</v>
      </c>
      <c r="EM6" t="e">
        <f>AND(#REF!,"AAAAAFp6344=")</f>
        <v>#REF!</v>
      </c>
      <c r="EN6" t="e">
        <f>AND(#REF!,"AAAAAFp6348=")</f>
        <v>#REF!</v>
      </c>
      <c r="EO6" t="e">
        <f>AND(#REF!,"AAAAAFp635A=")</f>
        <v>#REF!</v>
      </c>
      <c r="EP6" t="e">
        <f>AND(#REF!,"AAAAAFp635E=")</f>
        <v>#REF!</v>
      </c>
      <c r="EQ6" t="e">
        <f>AND(#REF!,"AAAAAFp635I=")</f>
        <v>#REF!</v>
      </c>
      <c r="ER6" t="e">
        <f>AND(#REF!,"AAAAAFp635M=")</f>
        <v>#REF!</v>
      </c>
      <c r="ES6" t="e">
        <f>AND(#REF!,"AAAAAFp635Q=")</f>
        <v>#REF!</v>
      </c>
      <c r="ET6" t="e">
        <f>AND(#REF!,"AAAAAFp635U=")</f>
        <v>#REF!</v>
      </c>
      <c r="EU6" t="e">
        <f>AND(#REF!,"AAAAAFp635Y=")</f>
        <v>#REF!</v>
      </c>
      <c r="EV6" t="e">
        <f>AND(#REF!,"AAAAAFp635c=")</f>
        <v>#REF!</v>
      </c>
      <c r="EW6" t="e">
        <f>AND(#REF!,"AAAAAFp635g=")</f>
        <v>#REF!</v>
      </c>
      <c r="EX6" t="e">
        <f>AND(#REF!,"AAAAAFp635k=")</f>
        <v>#REF!</v>
      </c>
      <c r="EY6" t="e">
        <f>AND(#REF!,"AAAAAFp635o=")</f>
        <v>#REF!</v>
      </c>
      <c r="EZ6" t="e">
        <f>AND(#REF!,"AAAAAFp635s=")</f>
        <v>#REF!</v>
      </c>
      <c r="FA6" t="e">
        <f>AND(#REF!,"AAAAAFp635w=")</f>
        <v>#REF!</v>
      </c>
      <c r="FB6" t="e">
        <f>AND(#REF!,"AAAAAFp6350=")</f>
        <v>#REF!</v>
      </c>
      <c r="FC6" t="e">
        <f>AND(#REF!,"AAAAAFp6354=")</f>
        <v>#REF!</v>
      </c>
      <c r="FD6" t="e">
        <f>AND(#REF!,"AAAAAFp6358=")</f>
        <v>#REF!</v>
      </c>
      <c r="FE6" t="e">
        <f>AND(#REF!,"AAAAAFp636A=")</f>
        <v>#REF!</v>
      </c>
      <c r="FF6" t="e">
        <f>AND(#REF!,"AAAAAFp636E=")</f>
        <v>#REF!</v>
      </c>
      <c r="FG6" t="e">
        <f>AND(#REF!,"AAAAAFp636I=")</f>
        <v>#REF!</v>
      </c>
      <c r="FH6" t="e">
        <f>AND(#REF!,"AAAAAFp636M=")</f>
        <v>#REF!</v>
      </c>
      <c r="FI6" t="e">
        <f>AND(#REF!,"AAAAAFp636Q=")</f>
        <v>#REF!</v>
      </c>
      <c r="FJ6" t="e">
        <f>AND(#REF!,"AAAAAFp636U=")</f>
        <v>#REF!</v>
      </c>
      <c r="FK6" t="e">
        <f>AND(#REF!,"AAAAAFp636Y=")</f>
        <v>#REF!</v>
      </c>
      <c r="FL6" t="e">
        <f>AND(#REF!,"AAAAAFp636c=")</f>
        <v>#REF!</v>
      </c>
      <c r="FM6" t="e">
        <f>AND(#REF!,"AAAAAFp636g=")</f>
        <v>#REF!</v>
      </c>
      <c r="FN6" t="e">
        <f>IF(#REF!,"AAAAAFp636k=",0)</f>
        <v>#REF!</v>
      </c>
      <c r="FO6" t="e">
        <f>AND(#REF!,"AAAAAFp636o=")</f>
        <v>#REF!</v>
      </c>
      <c r="FP6" t="e">
        <f>AND(#REF!,"AAAAAFp636s=")</f>
        <v>#REF!</v>
      </c>
      <c r="FQ6" t="e">
        <f>AND(#REF!,"AAAAAFp636w=")</f>
        <v>#REF!</v>
      </c>
      <c r="FR6" t="e">
        <f>AND(#REF!,"AAAAAFp6360=")</f>
        <v>#REF!</v>
      </c>
      <c r="FS6" t="e">
        <f>AND(#REF!,"AAAAAFp6364=")</f>
        <v>#REF!</v>
      </c>
      <c r="FT6" t="e">
        <f>AND(#REF!,"AAAAAFp6368=")</f>
        <v>#REF!</v>
      </c>
      <c r="FU6" t="e">
        <f>AND(#REF!,"AAAAAFp637A=")</f>
        <v>#REF!</v>
      </c>
      <c r="FV6" t="e">
        <f>AND(#REF!,"AAAAAFp637E=")</f>
        <v>#REF!</v>
      </c>
      <c r="FW6" t="e">
        <f>AND(#REF!,"AAAAAFp637I=")</f>
        <v>#REF!</v>
      </c>
      <c r="FX6" t="e">
        <f>AND(#REF!,"AAAAAFp637M=")</f>
        <v>#REF!</v>
      </c>
      <c r="FY6" t="e">
        <f>AND(#REF!,"AAAAAFp637Q=")</f>
        <v>#REF!</v>
      </c>
      <c r="FZ6" t="e">
        <f>AND(#REF!,"AAAAAFp637U=")</f>
        <v>#REF!</v>
      </c>
      <c r="GA6" t="e">
        <f>AND(#REF!,"AAAAAFp637Y=")</f>
        <v>#REF!</v>
      </c>
      <c r="GB6" t="e">
        <f>AND(#REF!,"AAAAAFp637c=")</f>
        <v>#REF!</v>
      </c>
      <c r="GC6" t="e">
        <f>AND(#REF!,"AAAAAFp637g=")</f>
        <v>#REF!</v>
      </c>
      <c r="GD6" t="e">
        <f>AND(#REF!,"AAAAAFp637k=")</f>
        <v>#REF!</v>
      </c>
      <c r="GE6" t="e">
        <f>AND(#REF!,"AAAAAFp637o=")</f>
        <v>#REF!</v>
      </c>
      <c r="GF6" t="e">
        <f>AND(#REF!,"AAAAAFp637s=")</f>
        <v>#REF!</v>
      </c>
      <c r="GG6" t="e">
        <f>AND(#REF!,"AAAAAFp637w=")</f>
        <v>#REF!</v>
      </c>
      <c r="GH6" t="e">
        <f>AND(#REF!,"AAAAAFp6370=")</f>
        <v>#REF!</v>
      </c>
      <c r="GI6" t="e">
        <f>AND(#REF!,"AAAAAFp6374=")</f>
        <v>#REF!</v>
      </c>
      <c r="GJ6" t="e">
        <f>AND(#REF!,"AAAAAFp6378=")</f>
        <v>#REF!</v>
      </c>
      <c r="GK6" t="e">
        <f>AND(#REF!,"AAAAAFp638A=")</f>
        <v>#REF!</v>
      </c>
      <c r="GL6" t="e">
        <f>AND(#REF!,"AAAAAFp638E=")</f>
        <v>#REF!</v>
      </c>
      <c r="GM6" t="e">
        <f>AND(#REF!,"AAAAAFp638I=")</f>
        <v>#REF!</v>
      </c>
      <c r="GN6" t="e">
        <f>AND(#REF!,"AAAAAFp638M=")</f>
        <v>#REF!</v>
      </c>
      <c r="GO6" t="e">
        <f>AND(#REF!,"AAAAAFp638Q=")</f>
        <v>#REF!</v>
      </c>
      <c r="GP6" t="e">
        <f>AND(#REF!,"AAAAAFp638U=")</f>
        <v>#REF!</v>
      </c>
      <c r="GQ6" t="e">
        <f>AND(#REF!,"AAAAAFp638Y=")</f>
        <v>#REF!</v>
      </c>
      <c r="GR6" t="e">
        <f>AND(#REF!,"AAAAAFp638c=")</f>
        <v>#REF!</v>
      </c>
      <c r="GS6" t="e">
        <f>AND(#REF!,"AAAAAFp638g=")</f>
        <v>#REF!</v>
      </c>
      <c r="GT6" t="e">
        <f>AND(#REF!,"AAAAAFp638k=")</f>
        <v>#REF!</v>
      </c>
      <c r="GU6" t="e">
        <f>AND(#REF!,"AAAAAFp638o=")</f>
        <v>#REF!</v>
      </c>
      <c r="GV6" t="e">
        <f>AND(#REF!,"AAAAAFp638s=")</f>
        <v>#REF!</v>
      </c>
      <c r="GW6" t="e">
        <f>AND(#REF!,"AAAAAFp638w=")</f>
        <v>#REF!</v>
      </c>
      <c r="GX6" t="e">
        <f>AND(#REF!,"AAAAAFp6380=")</f>
        <v>#REF!</v>
      </c>
      <c r="GY6" t="e">
        <f>AND(#REF!,"AAAAAFp6384=")</f>
        <v>#REF!</v>
      </c>
      <c r="GZ6" t="e">
        <f>AND(#REF!,"AAAAAFp6388=")</f>
        <v>#REF!</v>
      </c>
      <c r="HA6" t="e">
        <f>AND(#REF!,"AAAAAFp639A=")</f>
        <v>#REF!</v>
      </c>
      <c r="HB6" t="e">
        <f>AND(#REF!,"AAAAAFp639E=")</f>
        <v>#REF!</v>
      </c>
      <c r="HC6" t="e">
        <f>AND(#REF!,"AAAAAFp639I=")</f>
        <v>#REF!</v>
      </c>
      <c r="HD6" t="e">
        <f>AND(#REF!,"AAAAAFp639M=")</f>
        <v>#REF!</v>
      </c>
      <c r="HE6" t="e">
        <f>AND(#REF!,"AAAAAFp639Q=")</f>
        <v>#REF!</v>
      </c>
      <c r="HF6" t="e">
        <f>AND(#REF!,"AAAAAFp639U=")</f>
        <v>#REF!</v>
      </c>
      <c r="HG6" t="e">
        <f>AND(#REF!,"AAAAAFp639Y=")</f>
        <v>#REF!</v>
      </c>
      <c r="HH6" t="e">
        <f>AND(#REF!,"AAAAAFp639c=")</f>
        <v>#REF!</v>
      </c>
      <c r="HI6" t="e">
        <f>AND(#REF!,"AAAAAFp639g=")</f>
        <v>#REF!</v>
      </c>
      <c r="HJ6" t="e">
        <f>AND(#REF!,"AAAAAFp639k=")</f>
        <v>#REF!</v>
      </c>
      <c r="HK6" t="e">
        <f>AND(#REF!,"AAAAAFp639o=")</f>
        <v>#REF!</v>
      </c>
      <c r="HL6" t="e">
        <f>AND(#REF!,"AAAAAFp639s=")</f>
        <v>#REF!</v>
      </c>
      <c r="HM6" t="e">
        <f>AND(#REF!,"AAAAAFp639w=")</f>
        <v>#REF!</v>
      </c>
      <c r="HN6" t="e">
        <f>AND(#REF!,"AAAAAFp6390=")</f>
        <v>#REF!</v>
      </c>
      <c r="HO6" t="e">
        <f>AND(#REF!,"AAAAAFp6394=")</f>
        <v>#REF!</v>
      </c>
      <c r="HP6" t="e">
        <f>AND(#REF!,"AAAAAFp6398=")</f>
        <v>#REF!</v>
      </c>
      <c r="HQ6" t="e">
        <f>AND(#REF!,"AAAAAFp63+A=")</f>
        <v>#REF!</v>
      </c>
      <c r="HR6" t="e">
        <f>AND(#REF!,"AAAAAFp63+E=")</f>
        <v>#REF!</v>
      </c>
      <c r="HS6" t="e">
        <f>AND(#REF!,"AAAAAFp63+I=")</f>
        <v>#REF!</v>
      </c>
      <c r="HT6" t="e">
        <f>AND(#REF!,"AAAAAFp63+M=")</f>
        <v>#REF!</v>
      </c>
      <c r="HU6" t="e">
        <f>AND(#REF!,"AAAAAFp63+Q=")</f>
        <v>#REF!</v>
      </c>
      <c r="HV6" t="e">
        <f>AND(#REF!,"AAAAAFp63+U=")</f>
        <v>#REF!</v>
      </c>
      <c r="HW6" t="e">
        <f>AND(#REF!,"AAAAAFp63+Y=")</f>
        <v>#REF!</v>
      </c>
      <c r="HX6" t="e">
        <f>AND(#REF!,"AAAAAFp63+c=")</f>
        <v>#REF!</v>
      </c>
      <c r="HY6" t="e">
        <f>AND(#REF!,"AAAAAFp63+g=")</f>
        <v>#REF!</v>
      </c>
      <c r="HZ6" t="e">
        <f>AND(#REF!,"AAAAAFp63+k=")</f>
        <v>#REF!</v>
      </c>
      <c r="IA6" t="e">
        <f>AND(#REF!,"AAAAAFp63+o=")</f>
        <v>#REF!</v>
      </c>
      <c r="IB6" t="e">
        <f>AND(#REF!,"AAAAAFp63+s=")</f>
        <v>#REF!</v>
      </c>
      <c r="IC6" t="e">
        <f>AND(#REF!,"AAAAAFp63+w=")</f>
        <v>#REF!</v>
      </c>
      <c r="ID6" t="e">
        <f>AND(#REF!,"AAAAAFp63+0=")</f>
        <v>#REF!</v>
      </c>
      <c r="IE6" t="e">
        <f>IF(#REF!,"AAAAAFp63+4=",0)</f>
        <v>#REF!</v>
      </c>
      <c r="IF6" t="e">
        <f>AND(#REF!,"AAAAAFp63+8=")</f>
        <v>#REF!</v>
      </c>
      <c r="IG6" t="e">
        <f>AND(#REF!,"AAAAAFp63/A=")</f>
        <v>#REF!</v>
      </c>
      <c r="IH6" t="e">
        <f>AND(#REF!,"AAAAAFp63/E=")</f>
        <v>#REF!</v>
      </c>
      <c r="II6" t="e">
        <f>AND(#REF!,"AAAAAFp63/I=")</f>
        <v>#REF!</v>
      </c>
      <c r="IJ6" t="e">
        <f>AND(#REF!,"AAAAAFp63/M=")</f>
        <v>#REF!</v>
      </c>
      <c r="IK6" t="e">
        <f>AND(#REF!,"AAAAAFp63/Q=")</f>
        <v>#REF!</v>
      </c>
      <c r="IL6" t="e">
        <f>AND(#REF!,"AAAAAFp63/U=")</f>
        <v>#REF!</v>
      </c>
      <c r="IM6" t="e">
        <f>AND(#REF!,"AAAAAFp63/Y=")</f>
        <v>#REF!</v>
      </c>
      <c r="IN6" t="e">
        <f>AND(#REF!,"AAAAAFp63/c=")</f>
        <v>#REF!</v>
      </c>
      <c r="IO6" t="e">
        <f>AND(#REF!,"AAAAAFp63/g=")</f>
        <v>#REF!</v>
      </c>
      <c r="IP6" t="e">
        <f>AND(#REF!,"AAAAAFp63/k=")</f>
        <v>#REF!</v>
      </c>
      <c r="IQ6" t="e">
        <f>AND(#REF!,"AAAAAFp63/o=")</f>
        <v>#REF!</v>
      </c>
      <c r="IR6" t="e">
        <f>AND(#REF!,"AAAAAFp63/s=")</f>
        <v>#REF!</v>
      </c>
      <c r="IS6" t="e">
        <f>AND(#REF!,"AAAAAFp63/w=")</f>
        <v>#REF!</v>
      </c>
      <c r="IT6" t="e">
        <f>AND(#REF!,"AAAAAFp63/0=")</f>
        <v>#REF!</v>
      </c>
      <c r="IU6" t="e">
        <f>AND(#REF!,"AAAAAFp63/4=")</f>
        <v>#REF!</v>
      </c>
      <c r="IV6" t="e">
        <f>AND(#REF!,"AAAAAFp63/8=")</f>
        <v>#REF!</v>
      </c>
    </row>
    <row r="7" spans="1:256" x14ac:dyDescent="0.2">
      <c r="A7" t="e">
        <f>AND(#REF!,"AAAAAEt/egA=")</f>
        <v>#REF!</v>
      </c>
      <c r="B7" t="e">
        <f>AND(#REF!,"AAAAAEt/egE=")</f>
        <v>#REF!</v>
      </c>
      <c r="C7" t="e">
        <f>AND(#REF!,"AAAAAEt/egI=")</f>
        <v>#REF!</v>
      </c>
      <c r="D7" t="e">
        <f>AND(#REF!,"AAAAAEt/egM=")</f>
        <v>#REF!</v>
      </c>
      <c r="E7" t="e">
        <f>AND(#REF!,"AAAAAEt/egQ=")</f>
        <v>#REF!</v>
      </c>
      <c r="F7" t="e">
        <f>AND(#REF!,"AAAAAEt/egU=")</f>
        <v>#REF!</v>
      </c>
      <c r="G7" t="e">
        <f>AND(#REF!,"AAAAAEt/egY=")</f>
        <v>#REF!</v>
      </c>
      <c r="H7" t="e">
        <f>AND(#REF!,"AAAAAEt/egc=")</f>
        <v>#REF!</v>
      </c>
      <c r="I7" t="e">
        <f>AND(#REF!,"AAAAAEt/egg=")</f>
        <v>#REF!</v>
      </c>
      <c r="J7" t="e">
        <f>AND(#REF!,"AAAAAEt/egk=")</f>
        <v>#REF!</v>
      </c>
      <c r="K7" t="e">
        <f>AND(#REF!,"AAAAAEt/ego=")</f>
        <v>#REF!</v>
      </c>
      <c r="L7" t="e">
        <f>AND(#REF!,"AAAAAEt/egs=")</f>
        <v>#REF!</v>
      </c>
      <c r="M7" t="e">
        <f>AND(#REF!,"AAAAAEt/egw=")</f>
        <v>#REF!</v>
      </c>
      <c r="N7" t="e">
        <f>AND(#REF!,"AAAAAEt/eg0=")</f>
        <v>#REF!</v>
      </c>
      <c r="O7" t="e">
        <f>AND(#REF!,"AAAAAEt/eg4=")</f>
        <v>#REF!</v>
      </c>
      <c r="P7" t="e">
        <f>AND(#REF!,"AAAAAEt/eg8=")</f>
        <v>#REF!</v>
      </c>
      <c r="Q7" t="e">
        <f>AND(#REF!,"AAAAAEt/ehA=")</f>
        <v>#REF!</v>
      </c>
      <c r="R7" t="e">
        <f>AND(#REF!,"AAAAAEt/ehE=")</f>
        <v>#REF!</v>
      </c>
      <c r="S7" t="e">
        <f>AND(#REF!,"AAAAAEt/ehI=")</f>
        <v>#REF!</v>
      </c>
      <c r="T7" t="e">
        <f>AND(#REF!,"AAAAAEt/ehM=")</f>
        <v>#REF!</v>
      </c>
      <c r="U7" t="e">
        <f>AND(#REF!,"AAAAAEt/ehQ=")</f>
        <v>#REF!</v>
      </c>
      <c r="V7" t="e">
        <f>AND(#REF!,"AAAAAEt/ehU=")</f>
        <v>#REF!</v>
      </c>
      <c r="W7" t="e">
        <f>AND(#REF!,"AAAAAEt/ehY=")</f>
        <v>#REF!</v>
      </c>
      <c r="X7" t="e">
        <f>AND(#REF!,"AAAAAEt/ehc=")</f>
        <v>#REF!</v>
      </c>
      <c r="Y7" t="e">
        <f>AND(#REF!,"AAAAAEt/ehg=")</f>
        <v>#REF!</v>
      </c>
      <c r="Z7" t="e">
        <f>AND(#REF!,"AAAAAEt/ehk=")</f>
        <v>#REF!</v>
      </c>
      <c r="AA7" t="e">
        <f>AND(#REF!,"AAAAAEt/eho=")</f>
        <v>#REF!</v>
      </c>
      <c r="AB7" t="e">
        <f>AND(#REF!,"AAAAAEt/ehs=")</f>
        <v>#REF!</v>
      </c>
      <c r="AC7" t="e">
        <f>AND(#REF!,"AAAAAEt/ehw=")</f>
        <v>#REF!</v>
      </c>
      <c r="AD7" t="e">
        <f>AND(#REF!,"AAAAAEt/eh0=")</f>
        <v>#REF!</v>
      </c>
      <c r="AE7" t="e">
        <f>AND(#REF!,"AAAAAEt/eh4=")</f>
        <v>#REF!</v>
      </c>
      <c r="AF7" t="e">
        <f>AND(#REF!,"AAAAAEt/eh8=")</f>
        <v>#REF!</v>
      </c>
      <c r="AG7" t="e">
        <f>AND(#REF!,"AAAAAEt/eiA=")</f>
        <v>#REF!</v>
      </c>
      <c r="AH7" t="e">
        <f>AND(#REF!,"AAAAAEt/eiE=")</f>
        <v>#REF!</v>
      </c>
      <c r="AI7" t="e">
        <f>AND(#REF!,"AAAAAEt/eiI=")</f>
        <v>#REF!</v>
      </c>
      <c r="AJ7" t="e">
        <f>AND(#REF!,"AAAAAEt/eiM=")</f>
        <v>#REF!</v>
      </c>
      <c r="AK7" t="e">
        <f>AND(#REF!,"AAAAAEt/eiQ=")</f>
        <v>#REF!</v>
      </c>
      <c r="AL7" t="e">
        <f>AND(#REF!,"AAAAAEt/eiU=")</f>
        <v>#REF!</v>
      </c>
      <c r="AM7" t="e">
        <f>AND(#REF!,"AAAAAEt/eiY=")</f>
        <v>#REF!</v>
      </c>
      <c r="AN7" t="e">
        <f>AND(#REF!,"AAAAAEt/eic=")</f>
        <v>#REF!</v>
      </c>
      <c r="AO7" t="e">
        <f>AND(#REF!,"AAAAAEt/eig=")</f>
        <v>#REF!</v>
      </c>
      <c r="AP7" t="e">
        <f>AND(#REF!,"AAAAAEt/eik=")</f>
        <v>#REF!</v>
      </c>
      <c r="AQ7" t="e">
        <f>AND(#REF!,"AAAAAEt/eio=")</f>
        <v>#REF!</v>
      </c>
      <c r="AR7" t="e">
        <f>AND(#REF!,"AAAAAEt/eis=")</f>
        <v>#REF!</v>
      </c>
      <c r="AS7" t="e">
        <f>AND(#REF!,"AAAAAEt/eiw=")</f>
        <v>#REF!</v>
      </c>
      <c r="AT7" t="e">
        <f>AND(#REF!,"AAAAAEt/ei0=")</f>
        <v>#REF!</v>
      </c>
      <c r="AU7" t="e">
        <f>AND(#REF!,"AAAAAEt/ei4=")</f>
        <v>#REF!</v>
      </c>
      <c r="AV7" t="e">
        <f>AND(#REF!,"AAAAAEt/ei8=")</f>
        <v>#REF!</v>
      </c>
      <c r="AW7" t="e">
        <f>AND(#REF!,"AAAAAEt/ejA=")</f>
        <v>#REF!</v>
      </c>
      <c r="AX7" t="e">
        <f>AND(#REF!,"AAAAAEt/ejE=")</f>
        <v>#REF!</v>
      </c>
      <c r="AY7" t="e">
        <f>AND(#REF!,"AAAAAEt/ejI=")</f>
        <v>#REF!</v>
      </c>
      <c r="AZ7" t="e">
        <f>IF(#REF!,"AAAAAEt/ejM=",0)</f>
        <v>#REF!</v>
      </c>
      <c r="BA7" t="e">
        <f>AND(#REF!,"AAAAAEt/ejQ=")</f>
        <v>#REF!</v>
      </c>
      <c r="BB7" t="e">
        <f>AND(#REF!,"AAAAAEt/ejU=")</f>
        <v>#REF!</v>
      </c>
      <c r="BC7" t="e">
        <f>AND(#REF!,"AAAAAEt/ejY=")</f>
        <v>#REF!</v>
      </c>
      <c r="BD7" t="e">
        <f>AND(#REF!,"AAAAAEt/ejc=")</f>
        <v>#REF!</v>
      </c>
      <c r="BE7" t="e">
        <f>AND(#REF!,"AAAAAEt/ejg=")</f>
        <v>#REF!</v>
      </c>
      <c r="BF7" t="e">
        <f>AND(#REF!,"AAAAAEt/ejk=")</f>
        <v>#REF!</v>
      </c>
      <c r="BG7" t="e">
        <f>AND(#REF!,"AAAAAEt/ejo=")</f>
        <v>#REF!</v>
      </c>
      <c r="BH7" t="e">
        <f>AND(#REF!,"AAAAAEt/ejs=")</f>
        <v>#REF!</v>
      </c>
      <c r="BI7" t="e">
        <f>AND(#REF!,"AAAAAEt/ejw=")</f>
        <v>#REF!</v>
      </c>
      <c r="BJ7" t="e">
        <f>AND(#REF!,"AAAAAEt/ej0=")</f>
        <v>#REF!</v>
      </c>
      <c r="BK7" t="e">
        <f>AND(#REF!,"AAAAAEt/ej4=")</f>
        <v>#REF!</v>
      </c>
      <c r="BL7" t="e">
        <f>AND(#REF!,"AAAAAEt/ej8=")</f>
        <v>#REF!</v>
      </c>
      <c r="BM7" t="e">
        <f>AND(#REF!,"AAAAAEt/ekA=")</f>
        <v>#REF!</v>
      </c>
      <c r="BN7" t="e">
        <f>AND(#REF!,"AAAAAEt/ekE=")</f>
        <v>#REF!</v>
      </c>
      <c r="BO7" t="e">
        <f>AND(#REF!,"AAAAAEt/ekI=")</f>
        <v>#REF!</v>
      </c>
      <c r="BP7" t="e">
        <f>AND(#REF!,"AAAAAEt/ekM=")</f>
        <v>#REF!</v>
      </c>
      <c r="BQ7" t="e">
        <f>AND(#REF!,"AAAAAEt/ekQ=")</f>
        <v>#REF!</v>
      </c>
      <c r="BR7" t="e">
        <f>AND(#REF!,"AAAAAEt/ekU=")</f>
        <v>#REF!</v>
      </c>
      <c r="BS7" t="e">
        <f>AND(#REF!,"AAAAAEt/ekY=")</f>
        <v>#REF!</v>
      </c>
      <c r="BT7" t="e">
        <f>AND(#REF!,"AAAAAEt/ekc=")</f>
        <v>#REF!</v>
      </c>
      <c r="BU7" t="e">
        <f>AND(#REF!,"AAAAAEt/ekg=")</f>
        <v>#REF!</v>
      </c>
      <c r="BV7" t="e">
        <f>AND(#REF!,"AAAAAEt/ekk=")</f>
        <v>#REF!</v>
      </c>
      <c r="BW7" t="e">
        <f>AND(#REF!,"AAAAAEt/eko=")</f>
        <v>#REF!</v>
      </c>
      <c r="BX7" t="e">
        <f>AND(#REF!,"AAAAAEt/eks=")</f>
        <v>#REF!</v>
      </c>
      <c r="BY7" t="e">
        <f>AND(#REF!,"AAAAAEt/ekw=")</f>
        <v>#REF!</v>
      </c>
      <c r="BZ7" t="e">
        <f>AND(#REF!,"AAAAAEt/ek0=")</f>
        <v>#REF!</v>
      </c>
      <c r="CA7" t="e">
        <f>AND(#REF!,"AAAAAEt/ek4=")</f>
        <v>#REF!</v>
      </c>
      <c r="CB7" t="e">
        <f>AND(#REF!,"AAAAAEt/ek8=")</f>
        <v>#REF!</v>
      </c>
      <c r="CC7" t="e">
        <f>AND(#REF!,"AAAAAEt/elA=")</f>
        <v>#REF!</v>
      </c>
      <c r="CD7" t="e">
        <f>AND(#REF!,"AAAAAEt/elE=")</f>
        <v>#REF!</v>
      </c>
      <c r="CE7" t="e">
        <f>AND(#REF!,"AAAAAEt/elI=")</f>
        <v>#REF!</v>
      </c>
      <c r="CF7" t="e">
        <f>AND(#REF!,"AAAAAEt/elM=")</f>
        <v>#REF!</v>
      </c>
      <c r="CG7" t="e">
        <f>AND(#REF!,"AAAAAEt/elQ=")</f>
        <v>#REF!</v>
      </c>
      <c r="CH7" t="e">
        <f>AND(#REF!,"AAAAAEt/elU=")</f>
        <v>#REF!</v>
      </c>
      <c r="CI7" t="e">
        <f>AND(#REF!,"AAAAAEt/elY=")</f>
        <v>#REF!</v>
      </c>
      <c r="CJ7" t="e">
        <f>AND(#REF!,"AAAAAEt/elc=")</f>
        <v>#REF!</v>
      </c>
      <c r="CK7" t="e">
        <f>AND(#REF!,"AAAAAEt/elg=")</f>
        <v>#REF!</v>
      </c>
      <c r="CL7" t="e">
        <f>AND(#REF!,"AAAAAEt/elk=")</f>
        <v>#REF!</v>
      </c>
      <c r="CM7" t="e">
        <f>AND(#REF!,"AAAAAEt/elo=")</f>
        <v>#REF!</v>
      </c>
      <c r="CN7" t="e">
        <f>AND(#REF!,"AAAAAEt/els=")</f>
        <v>#REF!</v>
      </c>
      <c r="CO7" t="e">
        <f>AND(#REF!,"AAAAAEt/elw=")</f>
        <v>#REF!</v>
      </c>
      <c r="CP7" t="e">
        <f>AND(#REF!,"AAAAAEt/el0=")</f>
        <v>#REF!</v>
      </c>
      <c r="CQ7" t="e">
        <f>AND(#REF!,"AAAAAEt/el4=")</f>
        <v>#REF!</v>
      </c>
      <c r="CR7" t="e">
        <f>AND(#REF!,"AAAAAEt/el8=")</f>
        <v>#REF!</v>
      </c>
      <c r="CS7" t="e">
        <f>AND(#REF!,"AAAAAEt/emA=")</f>
        <v>#REF!</v>
      </c>
      <c r="CT7" t="e">
        <f>AND(#REF!,"AAAAAEt/emE=")</f>
        <v>#REF!</v>
      </c>
      <c r="CU7" t="e">
        <f>AND(#REF!,"AAAAAEt/emI=")</f>
        <v>#REF!</v>
      </c>
      <c r="CV7" t="e">
        <f>AND(#REF!,"AAAAAEt/emM=")</f>
        <v>#REF!</v>
      </c>
      <c r="CW7" t="e">
        <f>AND(#REF!,"AAAAAEt/emQ=")</f>
        <v>#REF!</v>
      </c>
      <c r="CX7" t="e">
        <f>AND(#REF!,"AAAAAEt/emU=")</f>
        <v>#REF!</v>
      </c>
      <c r="CY7" t="e">
        <f>AND(#REF!,"AAAAAEt/emY=")</f>
        <v>#REF!</v>
      </c>
      <c r="CZ7" t="e">
        <f>AND(#REF!,"AAAAAEt/emc=")</f>
        <v>#REF!</v>
      </c>
      <c r="DA7" t="e">
        <f>AND(#REF!,"AAAAAEt/emg=")</f>
        <v>#REF!</v>
      </c>
      <c r="DB7" t="e">
        <f>AND(#REF!,"AAAAAEt/emk=")</f>
        <v>#REF!</v>
      </c>
      <c r="DC7" t="e">
        <f>AND(#REF!,"AAAAAEt/emo=")</f>
        <v>#REF!</v>
      </c>
      <c r="DD7" t="e">
        <f>AND(#REF!,"AAAAAEt/ems=")</f>
        <v>#REF!</v>
      </c>
      <c r="DE7" t="e">
        <f>AND(#REF!,"AAAAAEt/emw=")</f>
        <v>#REF!</v>
      </c>
      <c r="DF7" t="e">
        <f>AND(#REF!,"AAAAAEt/em0=")</f>
        <v>#REF!</v>
      </c>
      <c r="DG7" t="e">
        <f>AND(#REF!,"AAAAAEt/em4=")</f>
        <v>#REF!</v>
      </c>
      <c r="DH7" t="e">
        <f>AND(#REF!,"AAAAAEt/em8=")</f>
        <v>#REF!</v>
      </c>
      <c r="DI7" t="e">
        <f>AND(#REF!,"AAAAAEt/enA=")</f>
        <v>#REF!</v>
      </c>
      <c r="DJ7" t="e">
        <f>AND(#REF!,"AAAAAEt/enE=")</f>
        <v>#REF!</v>
      </c>
      <c r="DK7" t="e">
        <f>AND(#REF!,"AAAAAEt/enI=")</f>
        <v>#REF!</v>
      </c>
      <c r="DL7" t="e">
        <f>AND(#REF!,"AAAAAEt/enM=")</f>
        <v>#REF!</v>
      </c>
      <c r="DM7" t="e">
        <f>AND(#REF!,"AAAAAEt/enQ=")</f>
        <v>#REF!</v>
      </c>
      <c r="DN7" t="e">
        <f>AND(#REF!,"AAAAAEt/enU=")</f>
        <v>#REF!</v>
      </c>
      <c r="DO7" t="e">
        <f>AND(#REF!,"AAAAAEt/enY=")</f>
        <v>#REF!</v>
      </c>
      <c r="DP7" t="e">
        <f>AND(#REF!,"AAAAAEt/enc=")</f>
        <v>#REF!</v>
      </c>
      <c r="DQ7" t="e">
        <f>IF(#REF!,"AAAAAEt/eng=",0)</f>
        <v>#REF!</v>
      </c>
      <c r="DR7" t="e">
        <f>AND(#REF!,"AAAAAEt/enk=")</f>
        <v>#REF!</v>
      </c>
      <c r="DS7" t="e">
        <f>AND(#REF!,"AAAAAEt/eno=")</f>
        <v>#REF!</v>
      </c>
      <c r="DT7" t="e">
        <f>AND(#REF!,"AAAAAEt/ens=")</f>
        <v>#REF!</v>
      </c>
      <c r="DU7" t="e">
        <f>AND(#REF!,"AAAAAEt/enw=")</f>
        <v>#REF!</v>
      </c>
      <c r="DV7" t="e">
        <f>AND(#REF!,"AAAAAEt/en0=")</f>
        <v>#REF!</v>
      </c>
      <c r="DW7" t="e">
        <f>AND(#REF!,"AAAAAEt/en4=")</f>
        <v>#REF!</v>
      </c>
      <c r="DX7" t="e">
        <f>AND(#REF!,"AAAAAEt/en8=")</f>
        <v>#REF!</v>
      </c>
      <c r="DY7" t="e">
        <f>AND(#REF!,"AAAAAEt/eoA=")</f>
        <v>#REF!</v>
      </c>
      <c r="DZ7" t="e">
        <f>AND(#REF!,"AAAAAEt/eoE=")</f>
        <v>#REF!</v>
      </c>
      <c r="EA7" t="e">
        <f>AND(#REF!,"AAAAAEt/eoI=")</f>
        <v>#REF!</v>
      </c>
      <c r="EB7" t="e">
        <f>AND(#REF!,"AAAAAEt/eoM=")</f>
        <v>#REF!</v>
      </c>
      <c r="EC7" t="e">
        <f>AND(#REF!,"AAAAAEt/eoQ=")</f>
        <v>#REF!</v>
      </c>
      <c r="ED7" t="e">
        <f>AND(#REF!,"AAAAAEt/eoU=")</f>
        <v>#REF!</v>
      </c>
      <c r="EE7" t="e">
        <f>AND(#REF!,"AAAAAEt/eoY=")</f>
        <v>#REF!</v>
      </c>
      <c r="EF7" t="e">
        <f>AND(#REF!,"AAAAAEt/eoc=")</f>
        <v>#REF!</v>
      </c>
      <c r="EG7" t="e">
        <f>AND(#REF!,"AAAAAEt/eog=")</f>
        <v>#REF!</v>
      </c>
      <c r="EH7" t="e">
        <f>AND(#REF!,"AAAAAEt/eok=")</f>
        <v>#REF!</v>
      </c>
      <c r="EI7" t="e">
        <f>AND(#REF!,"AAAAAEt/eoo=")</f>
        <v>#REF!</v>
      </c>
      <c r="EJ7" t="e">
        <f>AND(#REF!,"AAAAAEt/eos=")</f>
        <v>#REF!</v>
      </c>
      <c r="EK7" t="e">
        <f>AND(#REF!,"AAAAAEt/eow=")</f>
        <v>#REF!</v>
      </c>
      <c r="EL7" t="e">
        <f>AND(#REF!,"AAAAAEt/eo0=")</f>
        <v>#REF!</v>
      </c>
      <c r="EM7" t="e">
        <f>AND(#REF!,"AAAAAEt/eo4=")</f>
        <v>#REF!</v>
      </c>
      <c r="EN7" t="e">
        <f>AND(#REF!,"AAAAAEt/eo8=")</f>
        <v>#REF!</v>
      </c>
      <c r="EO7" t="e">
        <f>AND(#REF!,"AAAAAEt/epA=")</f>
        <v>#REF!</v>
      </c>
      <c r="EP7" t="e">
        <f>AND(#REF!,"AAAAAEt/epE=")</f>
        <v>#REF!</v>
      </c>
      <c r="EQ7" t="e">
        <f>AND(#REF!,"AAAAAEt/epI=")</f>
        <v>#REF!</v>
      </c>
      <c r="ER7" t="e">
        <f>AND(#REF!,"AAAAAEt/epM=")</f>
        <v>#REF!</v>
      </c>
      <c r="ES7" t="e">
        <f>AND(#REF!,"AAAAAEt/epQ=")</f>
        <v>#REF!</v>
      </c>
      <c r="ET7" t="e">
        <f>AND(#REF!,"AAAAAEt/epU=")</f>
        <v>#REF!</v>
      </c>
      <c r="EU7" t="e">
        <f>AND(#REF!,"AAAAAEt/epY=")</f>
        <v>#REF!</v>
      </c>
      <c r="EV7" t="e">
        <f>AND(#REF!,"AAAAAEt/epc=")</f>
        <v>#REF!</v>
      </c>
      <c r="EW7" t="e">
        <f>AND(#REF!,"AAAAAEt/epg=")</f>
        <v>#REF!</v>
      </c>
      <c r="EX7" t="e">
        <f>AND(#REF!,"AAAAAEt/epk=")</f>
        <v>#REF!</v>
      </c>
      <c r="EY7" t="e">
        <f>AND(#REF!,"AAAAAEt/epo=")</f>
        <v>#REF!</v>
      </c>
      <c r="EZ7" t="e">
        <f>AND(#REF!,"AAAAAEt/eps=")</f>
        <v>#REF!</v>
      </c>
      <c r="FA7" t="e">
        <f>AND(#REF!,"AAAAAEt/epw=")</f>
        <v>#REF!</v>
      </c>
      <c r="FB7" t="e">
        <f>AND(#REF!,"AAAAAEt/ep0=")</f>
        <v>#REF!</v>
      </c>
      <c r="FC7" t="e">
        <f>AND(#REF!,"AAAAAEt/ep4=")</f>
        <v>#REF!</v>
      </c>
      <c r="FD7" t="e">
        <f>AND(#REF!,"AAAAAEt/ep8=")</f>
        <v>#REF!</v>
      </c>
      <c r="FE7" t="e">
        <f>AND(#REF!,"AAAAAEt/eqA=")</f>
        <v>#REF!</v>
      </c>
      <c r="FF7" t="e">
        <f>AND(#REF!,"AAAAAEt/eqE=")</f>
        <v>#REF!</v>
      </c>
      <c r="FG7" t="e">
        <f>AND(#REF!,"AAAAAEt/eqI=")</f>
        <v>#REF!</v>
      </c>
      <c r="FH7" t="e">
        <f>AND(#REF!,"AAAAAEt/eqM=")</f>
        <v>#REF!</v>
      </c>
      <c r="FI7" t="e">
        <f>AND(#REF!,"AAAAAEt/eqQ=")</f>
        <v>#REF!</v>
      </c>
      <c r="FJ7" t="e">
        <f>AND(#REF!,"AAAAAEt/eqU=")</f>
        <v>#REF!</v>
      </c>
      <c r="FK7" t="e">
        <f>AND(#REF!,"AAAAAEt/eqY=")</f>
        <v>#REF!</v>
      </c>
      <c r="FL7" t="e">
        <f>AND(#REF!,"AAAAAEt/eqc=")</f>
        <v>#REF!</v>
      </c>
      <c r="FM7" t="e">
        <f>AND(#REF!,"AAAAAEt/eqg=")</f>
        <v>#REF!</v>
      </c>
      <c r="FN7" t="e">
        <f>AND(#REF!,"AAAAAEt/eqk=")</f>
        <v>#REF!</v>
      </c>
      <c r="FO7" t="e">
        <f>AND(#REF!,"AAAAAEt/eqo=")</f>
        <v>#REF!</v>
      </c>
      <c r="FP7" t="e">
        <f>AND(#REF!,"AAAAAEt/eqs=")</f>
        <v>#REF!</v>
      </c>
      <c r="FQ7" t="e">
        <f>AND(#REF!,"AAAAAEt/eqw=")</f>
        <v>#REF!</v>
      </c>
      <c r="FR7" t="e">
        <f>AND(#REF!,"AAAAAEt/eq0=")</f>
        <v>#REF!</v>
      </c>
      <c r="FS7" t="e">
        <f>AND(#REF!,"AAAAAEt/eq4=")</f>
        <v>#REF!</v>
      </c>
      <c r="FT7" t="e">
        <f>AND(#REF!,"AAAAAEt/eq8=")</f>
        <v>#REF!</v>
      </c>
      <c r="FU7" t="e">
        <f>AND(#REF!,"AAAAAEt/erA=")</f>
        <v>#REF!</v>
      </c>
      <c r="FV7" t="e">
        <f>AND(#REF!,"AAAAAEt/erE=")</f>
        <v>#REF!</v>
      </c>
      <c r="FW7" t="e">
        <f>AND(#REF!,"AAAAAEt/erI=")</f>
        <v>#REF!</v>
      </c>
      <c r="FX7" t="e">
        <f>AND(#REF!,"AAAAAEt/erM=")</f>
        <v>#REF!</v>
      </c>
      <c r="FY7" t="e">
        <f>AND(#REF!,"AAAAAEt/erQ=")</f>
        <v>#REF!</v>
      </c>
      <c r="FZ7" t="e">
        <f>AND(#REF!,"AAAAAEt/erU=")</f>
        <v>#REF!</v>
      </c>
      <c r="GA7" t="e">
        <f>AND(#REF!,"AAAAAEt/erY=")</f>
        <v>#REF!</v>
      </c>
      <c r="GB7" t="e">
        <f>AND(#REF!,"AAAAAEt/erc=")</f>
        <v>#REF!</v>
      </c>
      <c r="GC7" t="e">
        <f>AND(#REF!,"AAAAAEt/erg=")</f>
        <v>#REF!</v>
      </c>
      <c r="GD7" t="e">
        <f>AND(#REF!,"AAAAAEt/erk=")</f>
        <v>#REF!</v>
      </c>
      <c r="GE7" t="e">
        <f>AND(#REF!,"AAAAAEt/ero=")</f>
        <v>#REF!</v>
      </c>
      <c r="GF7" t="e">
        <f>AND(#REF!,"AAAAAEt/ers=")</f>
        <v>#REF!</v>
      </c>
      <c r="GG7" t="e">
        <f>AND(#REF!,"AAAAAEt/erw=")</f>
        <v>#REF!</v>
      </c>
      <c r="GH7" t="e">
        <f>IF(#REF!,"AAAAAEt/er0=",0)</f>
        <v>#REF!</v>
      </c>
      <c r="GI7" t="e">
        <f>AND(#REF!,"AAAAAEt/er4=")</f>
        <v>#REF!</v>
      </c>
      <c r="GJ7" t="e">
        <f>AND(#REF!,"AAAAAEt/er8=")</f>
        <v>#REF!</v>
      </c>
      <c r="GK7" t="e">
        <f>AND(#REF!,"AAAAAEt/esA=")</f>
        <v>#REF!</v>
      </c>
      <c r="GL7" t="e">
        <f>AND(#REF!,"AAAAAEt/esE=")</f>
        <v>#REF!</v>
      </c>
      <c r="GM7" t="e">
        <f>AND(#REF!,"AAAAAEt/esI=")</f>
        <v>#REF!</v>
      </c>
      <c r="GN7" t="e">
        <f>AND(#REF!,"AAAAAEt/esM=")</f>
        <v>#REF!</v>
      </c>
      <c r="GO7" t="e">
        <f>AND(#REF!,"AAAAAEt/esQ=")</f>
        <v>#REF!</v>
      </c>
      <c r="GP7" t="e">
        <f>AND(#REF!,"AAAAAEt/esU=")</f>
        <v>#REF!</v>
      </c>
      <c r="GQ7" t="e">
        <f>AND(#REF!,"AAAAAEt/esY=")</f>
        <v>#REF!</v>
      </c>
      <c r="GR7" t="e">
        <f>AND(#REF!,"AAAAAEt/esc=")</f>
        <v>#REF!</v>
      </c>
      <c r="GS7" t="e">
        <f>AND(#REF!,"AAAAAEt/esg=")</f>
        <v>#REF!</v>
      </c>
      <c r="GT7" t="e">
        <f>AND(#REF!,"AAAAAEt/esk=")</f>
        <v>#REF!</v>
      </c>
      <c r="GU7" t="e">
        <f>AND(#REF!,"AAAAAEt/eso=")</f>
        <v>#REF!</v>
      </c>
      <c r="GV7" t="e">
        <f>AND(#REF!,"AAAAAEt/ess=")</f>
        <v>#REF!</v>
      </c>
      <c r="GW7" t="e">
        <f>AND(#REF!,"AAAAAEt/esw=")</f>
        <v>#REF!</v>
      </c>
      <c r="GX7" t="e">
        <f>AND(#REF!,"AAAAAEt/es0=")</f>
        <v>#REF!</v>
      </c>
      <c r="GY7" t="e">
        <f>AND(#REF!,"AAAAAEt/es4=")</f>
        <v>#REF!</v>
      </c>
      <c r="GZ7" t="e">
        <f>AND(#REF!,"AAAAAEt/es8=")</f>
        <v>#REF!</v>
      </c>
      <c r="HA7" t="e">
        <f>AND(#REF!,"AAAAAEt/etA=")</f>
        <v>#REF!</v>
      </c>
      <c r="HB7" t="e">
        <f>AND(#REF!,"AAAAAEt/etE=")</f>
        <v>#REF!</v>
      </c>
      <c r="HC7" t="e">
        <f>AND(#REF!,"AAAAAEt/etI=")</f>
        <v>#REF!</v>
      </c>
      <c r="HD7" t="e">
        <f>AND(#REF!,"AAAAAEt/etM=")</f>
        <v>#REF!</v>
      </c>
      <c r="HE7" t="e">
        <f>AND(#REF!,"AAAAAEt/etQ=")</f>
        <v>#REF!</v>
      </c>
      <c r="HF7" t="e">
        <f>AND(#REF!,"AAAAAEt/etU=")</f>
        <v>#REF!</v>
      </c>
      <c r="HG7" t="e">
        <f>AND(#REF!,"AAAAAEt/etY=")</f>
        <v>#REF!</v>
      </c>
      <c r="HH7" t="e">
        <f>AND(#REF!,"AAAAAEt/etc=")</f>
        <v>#REF!</v>
      </c>
      <c r="HI7" t="e">
        <f>AND(#REF!,"AAAAAEt/etg=")</f>
        <v>#REF!</v>
      </c>
      <c r="HJ7" t="e">
        <f>AND(#REF!,"AAAAAEt/etk=")</f>
        <v>#REF!</v>
      </c>
      <c r="HK7" t="e">
        <f>AND(#REF!,"AAAAAEt/eto=")</f>
        <v>#REF!</v>
      </c>
      <c r="HL7" t="e">
        <f>AND(#REF!,"AAAAAEt/ets=")</f>
        <v>#REF!</v>
      </c>
      <c r="HM7" t="e">
        <f>AND(#REF!,"AAAAAEt/etw=")</f>
        <v>#REF!</v>
      </c>
      <c r="HN7" t="e">
        <f>AND(#REF!,"AAAAAEt/et0=")</f>
        <v>#REF!</v>
      </c>
      <c r="HO7" t="e">
        <f>AND(#REF!,"AAAAAEt/et4=")</f>
        <v>#REF!</v>
      </c>
      <c r="HP7" t="e">
        <f>AND(#REF!,"AAAAAEt/et8=")</f>
        <v>#REF!</v>
      </c>
      <c r="HQ7" t="e">
        <f>AND(#REF!,"AAAAAEt/euA=")</f>
        <v>#REF!</v>
      </c>
      <c r="HR7" t="e">
        <f>AND(#REF!,"AAAAAEt/euE=")</f>
        <v>#REF!</v>
      </c>
      <c r="HS7" t="e">
        <f>AND(#REF!,"AAAAAEt/euI=")</f>
        <v>#REF!</v>
      </c>
      <c r="HT7" t="e">
        <f>AND(#REF!,"AAAAAEt/euM=")</f>
        <v>#REF!</v>
      </c>
      <c r="HU7" t="e">
        <f>AND(#REF!,"AAAAAEt/euQ=")</f>
        <v>#REF!</v>
      </c>
      <c r="HV7" t="e">
        <f>AND(#REF!,"AAAAAEt/euU=")</f>
        <v>#REF!</v>
      </c>
      <c r="HW7" t="e">
        <f>AND(#REF!,"AAAAAEt/euY=")</f>
        <v>#REF!</v>
      </c>
      <c r="HX7" t="e">
        <f>AND(#REF!,"AAAAAEt/euc=")</f>
        <v>#REF!</v>
      </c>
      <c r="HY7" t="e">
        <f>AND(#REF!,"AAAAAEt/eug=")</f>
        <v>#REF!</v>
      </c>
      <c r="HZ7" t="e">
        <f>AND(#REF!,"AAAAAEt/euk=")</f>
        <v>#REF!</v>
      </c>
      <c r="IA7" t="e">
        <f>AND(#REF!,"AAAAAEt/euo=")</f>
        <v>#REF!</v>
      </c>
      <c r="IB7" t="e">
        <f>AND(#REF!,"AAAAAEt/eus=")</f>
        <v>#REF!</v>
      </c>
      <c r="IC7" t="e">
        <f>AND(#REF!,"AAAAAEt/euw=")</f>
        <v>#REF!</v>
      </c>
      <c r="ID7" t="e">
        <f>AND(#REF!,"AAAAAEt/eu0=")</f>
        <v>#REF!</v>
      </c>
      <c r="IE7" t="e">
        <f>AND(#REF!,"AAAAAEt/eu4=")</f>
        <v>#REF!</v>
      </c>
      <c r="IF7" t="e">
        <f>AND(#REF!,"AAAAAEt/eu8=")</f>
        <v>#REF!</v>
      </c>
      <c r="IG7" t="e">
        <f>AND(#REF!,"AAAAAEt/evA=")</f>
        <v>#REF!</v>
      </c>
      <c r="IH7" t="e">
        <f>AND(#REF!,"AAAAAEt/evE=")</f>
        <v>#REF!</v>
      </c>
      <c r="II7" t="e">
        <f>AND(#REF!,"AAAAAEt/evI=")</f>
        <v>#REF!</v>
      </c>
      <c r="IJ7" t="e">
        <f>AND(#REF!,"AAAAAEt/evM=")</f>
        <v>#REF!</v>
      </c>
      <c r="IK7" t="e">
        <f>AND(#REF!,"AAAAAEt/evQ=")</f>
        <v>#REF!</v>
      </c>
      <c r="IL7" t="e">
        <f>AND(#REF!,"AAAAAEt/evU=")</f>
        <v>#REF!</v>
      </c>
      <c r="IM7" t="e">
        <f>AND(#REF!,"AAAAAEt/evY=")</f>
        <v>#REF!</v>
      </c>
      <c r="IN7" t="e">
        <f>AND(#REF!,"AAAAAEt/evc=")</f>
        <v>#REF!</v>
      </c>
      <c r="IO7" t="e">
        <f>AND(#REF!,"AAAAAEt/evg=")</f>
        <v>#REF!</v>
      </c>
      <c r="IP7" t="e">
        <f>AND(#REF!,"AAAAAEt/evk=")</f>
        <v>#REF!</v>
      </c>
      <c r="IQ7" t="e">
        <f>AND(#REF!,"AAAAAEt/evo=")</f>
        <v>#REF!</v>
      </c>
      <c r="IR7" t="e">
        <f>AND(#REF!,"AAAAAEt/evs=")</f>
        <v>#REF!</v>
      </c>
      <c r="IS7" t="e">
        <f>AND(#REF!,"AAAAAEt/evw=")</f>
        <v>#REF!</v>
      </c>
      <c r="IT7" t="e">
        <f>AND(#REF!,"AAAAAEt/ev0=")</f>
        <v>#REF!</v>
      </c>
      <c r="IU7" t="e">
        <f>AND(#REF!,"AAAAAEt/ev4=")</f>
        <v>#REF!</v>
      </c>
      <c r="IV7" t="e">
        <f>AND(#REF!,"AAAAAEt/ev8=")</f>
        <v>#REF!</v>
      </c>
    </row>
    <row r="8" spans="1:256" x14ac:dyDescent="0.2">
      <c r="A8" t="e">
        <f>AND(#REF!,"AAAAAF/3/wA=")</f>
        <v>#REF!</v>
      </c>
      <c r="B8" t="e">
        <f>AND(#REF!,"AAAAAF/3/wE=")</f>
        <v>#REF!</v>
      </c>
      <c r="C8" t="e">
        <f>IF(#REF!,"AAAAAF/3/wI=",0)</f>
        <v>#REF!</v>
      </c>
      <c r="D8" t="e">
        <f>AND(#REF!,"AAAAAF/3/wM=")</f>
        <v>#REF!</v>
      </c>
      <c r="E8" t="e">
        <f>AND(#REF!,"AAAAAF/3/wQ=")</f>
        <v>#REF!</v>
      </c>
      <c r="F8" t="e">
        <f>AND(#REF!,"AAAAAF/3/wU=")</f>
        <v>#REF!</v>
      </c>
      <c r="G8" t="e">
        <f>AND(#REF!,"AAAAAF/3/wY=")</f>
        <v>#REF!</v>
      </c>
      <c r="H8" t="e">
        <f>AND(#REF!,"AAAAAF/3/wc=")</f>
        <v>#REF!</v>
      </c>
      <c r="I8" t="e">
        <f>AND(#REF!,"AAAAAF/3/wg=")</f>
        <v>#REF!</v>
      </c>
      <c r="J8" t="e">
        <f>AND(#REF!,"AAAAAF/3/wk=")</f>
        <v>#REF!</v>
      </c>
      <c r="K8" t="e">
        <f>AND(#REF!,"AAAAAF/3/wo=")</f>
        <v>#REF!</v>
      </c>
      <c r="L8" t="e">
        <f>AND(#REF!,"AAAAAF/3/ws=")</f>
        <v>#REF!</v>
      </c>
      <c r="M8" t="e">
        <f>AND(#REF!,"AAAAAF/3/ww=")</f>
        <v>#REF!</v>
      </c>
      <c r="N8" t="e">
        <f>AND(#REF!,"AAAAAF/3/w0=")</f>
        <v>#REF!</v>
      </c>
      <c r="O8" t="e">
        <f>AND(#REF!,"AAAAAF/3/w4=")</f>
        <v>#REF!</v>
      </c>
      <c r="P8" t="e">
        <f>AND(#REF!,"AAAAAF/3/w8=")</f>
        <v>#REF!</v>
      </c>
      <c r="Q8" t="e">
        <f>AND(#REF!,"AAAAAF/3/xA=")</f>
        <v>#REF!</v>
      </c>
      <c r="R8" t="e">
        <f>AND(#REF!,"AAAAAF/3/xE=")</f>
        <v>#REF!</v>
      </c>
      <c r="S8" t="e">
        <f>AND(#REF!,"AAAAAF/3/xI=")</f>
        <v>#REF!</v>
      </c>
      <c r="T8" t="e">
        <f>AND(#REF!,"AAAAAF/3/xM=")</f>
        <v>#REF!</v>
      </c>
      <c r="U8" t="e">
        <f>AND(#REF!,"AAAAAF/3/xQ=")</f>
        <v>#REF!</v>
      </c>
      <c r="V8" t="e">
        <f>AND(#REF!,"AAAAAF/3/xU=")</f>
        <v>#REF!</v>
      </c>
      <c r="W8" t="e">
        <f>AND(#REF!,"AAAAAF/3/xY=")</f>
        <v>#REF!</v>
      </c>
      <c r="X8" t="e">
        <f>AND(#REF!,"AAAAAF/3/xc=")</f>
        <v>#REF!</v>
      </c>
      <c r="Y8" t="e">
        <f>AND(#REF!,"AAAAAF/3/xg=")</f>
        <v>#REF!</v>
      </c>
      <c r="Z8" t="e">
        <f>AND(#REF!,"AAAAAF/3/xk=")</f>
        <v>#REF!</v>
      </c>
      <c r="AA8" t="e">
        <f>AND(#REF!,"AAAAAF/3/xo=")</f>
        <v>#REF!</v>
      </c>
      <c r="AB8" t="e">
        <f>AND(#REF!,"AAAAAF/3/xs=")</f>
        <v>#REF!</v>
      </c>
      <c r="AC8" t="e">
        <f>AND(#REF!,"AAAAAF/3/xw=")</f>
        <v>#REF!</v>
      </c>
      <c r="AD8" t="e">
        <f>AND(#REF!,"AAAAAF/3/x0=")</f>
        <v>#REF!</v>
      </c>
      <c r="AE8" t="e">
        <f>AND(#REF!,"AAAAAF/3/x4=")</f>
        <v>#REF!</v>
      </c>
      <c r="AF8" t="e">
        <f>AND(#REF!,"AAAAAF/3/x8=")</f>
        <v>#REF!</v>
      </c>
      <c r="AG8" t="e">
        <f>AND(#REF!,"AAAAAF/3/yA=")</f>
        <v>#REF!</v>
      </c>
      <c r="AH8" t="e">
        <f>AND(#REF!,"AAAAAF/3/yE=")</f>
        <v>#REF!</v>
      </c>
      <c r="AI8" t="e">
        <f>AND(#REF!,"AAAAAF/3/yI=")</f>
        <v>#REF!</v>
      </c>
      <c r="AJ8" t="e">
        <f>AND(#REF!,"AAAAAF/3/yM=")</f>
        <v>#REF!</v>
      </c>
      <c r="AK8" t="e">
        <f>AND(#REF!,"AAAAAF/3/yQ=")</f>
        <v>#REF!</v>
      </c>
      <c r="AL8" t="e">
        <f>AND(#REF!,"AAAAAF/3/yU=")</f>
        <v>#REF!</v>
      </c>
      <c r="AM8" t="e">
        <f>AND(#REF!,"AAAAAF/3/yY=")</f>
        <v>#REF!</v>
      </c>
      <c r="AN8" t="e">
        <f>AND(#REF!,"AAAAAF/3/yc=")</f>
        <v>#REF!</v>
      </c>
      <c r="AO8" t="e">
        <f>AND(#REF!,"AAAAAF/3/yg=")</f>
        <v>#REF!</v>
      </c>
      <c r="AP8" t="e">
        <f>AND(#REF!,"AAAAAF/3/yk=")</f>
        <v>#REF!</v>
      </c>
      <c r="AQ8" t="e">
        <f>AND(#REF!,"AAAAAF/3/yo=")</f>
        <v>#REF!</v>
      </c>
      <c r="AR8" t="e">
        <f>AND(#REF!,"AAAAAF/3/ys=")</f>
        <v>#REF!</v>
      </c>
      <c r="AS8" t="e">
        <f>AND(#REF!,"AAAAAF/3/yw=")</f>
        <v>#REF!</v>
      </c>
      <c r="AT8" t="e">
        <f>AND(#REF!,"AAAAAF/3/y0=")</f>
        <v>#REF!</v>
      </c>
      <c r="AU8" t="e">
        <f>AND(#REF!,"AAAAAF/3/y4=")</f>
        <v>#REF!</v>
      </c>
      <c r="AV8" t="e">
        <f>AND(#REF!,"AAAAAF/3/y8=")</f>
        <v>#REF!</v>
      </c>
      <c r="AW8" t="e">
        <f>AND(#REF!,"AAAAAF/3/zA=")</f>
        <v>#REF!</v>
      </c>
      <c r="AX8" t="e">
        <f>AND(#REF!,"AAAAAF/3/zE=")</f>
        <v>#REF!</v>
      </c>
      <c r="AY8" t="e">
        <f>AND(#REF!,"AAAAAF/3/zI=")</f>
        <v>#REF!</v>
      </c>
      <c r="AZ8" t="e">
        <f>AND(#REF!,"AAAAAF/3/zM=")</f>
        <v>#REF!</v>
      </c>
      <c r="BA8" t="e">
        <f>AND(#REF!,"AAAAAF/3/zQ=")</f>
        <v>#REF!</v>
      </c>
      <c r="BB8" t="e">
        <f>AND(#REF!,"AAAAAF/3/zU=")</f>
        <v>#REF!</v>
      </c>
      <c r="BC8" t="e">
        <f>AND(#REF!,"AAAAAF/3/zY=")</f>
        <v>#REF!</v>
      </c>
      <c r="BD8" t="e">
        <f>AND(#REF!,"AAAAAF/3/zc=")</f>
        <v>#REF!</v>
      </c>
      <c r="BE8" t="e">
        <f>AND(#REF!,"AAAAAF/3/zg=")</f>
        <v>#REF!</v>
      </c>
      <c r="BF8" t="e">
        <f>AND(#REF!,"AAAAAF/3/zk=")</f>
        <v>#REF!</v>
      </c>
      <c r="BG8" t="e">
        <f>AND(#REF!,"AAAAAF/3/zo=")</f>
        <v>#REF!</v>
      </c>
      <c r="BH8" t="e">
        <f>AND(#REF!,"AAAAAF/3/zs=")</f>
        <v>#REF!</v>
      </c>
      <c r="BI8" t="e">
        <f>AND(#REF!,"AAAAAF/3/zw=")</f>
        <v>#REF!</v>
      </c>
      <c r="BJ8" t="e">
        <f>AND(#REF!,"AAAAAF/3/z0=")</f>
        <v>#REF!</v>
      </c>
      <c r="BK8" t="e">
        <f>AND(#REF!,"AAAAAF/3/z4=")</f>
        <v>#REF!</v>
      </c>
      <c r="BL8" t="e">
        <f>AND(#REF!,"AAAAAF/3/z8=")</f>
        <v>#REF!</v>
      </c>
      <c r="BM8" t="e">
        <f>AND(#REF!,"AAAAAF/3/0A=")</f>
        <v>#REF!</v>
      </c>
      <c r="BN8" t="e">
        <f>AND(#REF!,"AAAAAF/3/0E=")</f>
        <v>#REF!</v>
      </c>
      <c r="BO8" t="e">
        <f>AND(#REF!,"AAAAAF/3/0I=")</f>
        <v>#REF!</v>
      </c>
      <c r="BP8" t="e">
        <f>AND(#REF!,"AAAAAF/3/0M=")</f>
        <v>#REF!</v>
      </c>
      <c r="BQ8" t="e">
        <f>AND(#REF!,"AAAAAF/3/0Q=")</f>
        <v>#REF!</v>
      </c>
      <c r="BR8" t="e">
        <f>AND(#REF!,"AAAAAF/3/0U=")</f>
        <v>#REF!</v>
      </c>
      <c r="BS8" t="e">
        <f>AND(#REF!,"AAAAAF/3/0Y=")</f>
        <v>#REF!</v>
      </c>
      <c r="BT8" t="e">
        <f>IF(#REF!,"AAAAAF/3/0c=",0)</f>
        <v>#REF!</v>
      </c>
      <c r="BU8" t="e">
        <f>AND(#REF!,"AAAAAF/3/0g=")</f>
        <v>#REF!</v>
      </c>
      <c r="BV8" t="e">
        <f>AND(#REF!,"AAAAAF/3/0k=")</f>
        <v>#REF!</v>
      </c>
      <c r="BW8" t="e">
        <f>AND(#REF!,"AAAAAF/3/0o=")</f>
        <v>#REF!</v>
      </c>
      <c r="BX8" t="e">
        <f>AND(#REF!,"AAAAAF/3/0s=")</f>
        <v>#REF!</v>
      </c>
      <c r="BY8" t="e">
        <f>AND(#REF!,"AAAAAF/3/0w=")</f>
        <v>#REF!</v>
      </c>
      <c r="BZ8" t="e">
        <f>AND(#REF!,"AAAAAF/3/00=")</f>
        <v>#REF!</v>
      </c>
      <c r="CA8" t="e">
        <f>AND(#REF!,"AAAAAF/3/04=")</f>
        <v>#REF!</v>
      </c>
      <c r="CB8" t="e">
        <f>AND(#REF!,"AAAAAF/3/08=")</f>
        <v>#REF!</v>
      </c>
      <c r="CC8" t="e">
        <f>AND(#REF!,"AAAAAF/3/1A=")</f>
        <v>#REF!</v>
      </c>
      <c r="CD8" t="e">
        <f>AND(#REF!,"AAAAAF/3/1E=")</f>
        <v>#REF!</v>
      </c>
      <c r="CE8" t="e">
        <f>AND(#REF!,"AAAAAF/3/1I=")</f>
        <v>#REF!</v>
      </c>
      <c r="CF8" t="e">
        <f>AND(#REF!,"AAAAAF/3/1M=")</f>
        <v>#REF!</v>
      </c>
      <c r="CG8" t="e">
        <f>AND(#REF!,"AAAAAF/3/1Q=")</f>
        <v>#REF!</v>
      </c>
      <c r="CH8" t="e">
        <f>AND(#REF!,"AAAAAF/3/1U=")</f>
        <v>#REF!</v>
      </c>
      <c r="CI8" t="e">
        <f>AND(#REF!,"AAAAAF/3/1Y=")</f>
        <v>#REF!</v>
      </c>
      <c r="CJ8" t="e">
        <f>AND(#REF!,"AAAAAF/3/1c=")</f>
        <v>#REF!</v>
      </c>
      <c r="CK8" t="e">
        <f>AND(#REF!,"AAAAAF/3/1g=")</f>
        <v>#REF!</v>
      </c>
      <c r="CL8" t="e">
        <f>AND(#REF!,"AAAAAF/3/1k=")</f>
        <v>#REF!</v>
      </c>
      <c r="CM8" t="e">
        <f>AND(#REF!,"AAAAAF/3/1o=")</f>
        <v>#REF!</v>
      </c>
      <c r="CN8" t="e">
        <f>AND(#REF!,"AAAAAF/3/1s=")</f>
        <v>#REF!</v>
      </c>
      <c r="CO8" t="e">
        <f>AND(#REF!,"AAAAAF/3/1w=")</f>
        <v>#REF!</v>
      </c>
      <c r="CP8" t="e">
        <f>AND(#REF!,"AAAAAF/3/10=")</f>
        <v>#REF!</v>
      </c>
      <c r="CQ8" t="e">
        <f>AND(#REF!,"AAAAAF/3/14=")</f>
        <v>#REF!</v>
      </c>
      <c r="CR8" t="e">
        <f>AND(#REF!,"AAAAAF/3/18=")</f>
        <v>#REF!</v>
      </c>
      <c r="CS8" t="e">
        <f>AND(#REF!,"AAAAAF/3/2A=")</f>
        <v>#REF!</v>
      </c>
      <c r="CT8" t="e">
        <f>AND(#REF!,"AAAAAF/3/2E=")</f>
        <v>#REF!</v>
      </c>
      <c r="CU8" t="e">
        <f>AND(#REF!,"AAAAAF/3/2I=")</f>
        <v>#REF!</v>
      </c>
      <c r="CV8" t="e">
        <f>AND(#REF!,"AAAAAF/3/2M=")</f>
        <v>#REF!</v>
      </c>
      <c r="CW8" t="e">
        <f>AND(#REF!,"AAAAAF/3/2Q=")</f>
        <v>#REF!</v>
      </c>
      <c r="CX8" t="e">
        <f>AND(#REF!,"AAAAAF/3/2U=")</f>
        <v>#REF!</v>
      </c>
      <c r="CY8" t="e">
        <f>AND(#REF!,"AAAAAF/3/2Y=")</f>
        <v>#REF!</v>
      </c>
      <c r="CZ8" t="e">
        <f>AND(#REF!,"AAAAAF/3/2c=")</f>
        <v>#REF!</v>
      </c>
      <c r="DA8" t="e">
        <f>AND(#REF!,"AAAAAF/3/2g=")</f>
        <v>#REF!</v>
      </c>
      <c r="DB8" t="e">
        <f>AND(#REF!,"AAAAAF/3/2k=")</f>
        <v>#REF!</v>
      </c>
      <c r="DC8" t="e">
        <f>AND(#REF!,"AAAAAF/3/2o=")</f>
        <v>#REF!</v>
      </c>
      <c r="DD8" t="e">
        <f>AND(#REF!,"AAAAAF/3/2s=")</f>
        <v>#REF!</v>
      </c>
      <c r="DE8" t="e">
        <f>AND(#REF!,"AAAAAF/3/2w=")</f>
        <v>#REF!</v>
      </c>
      <c r="DF8" t="e">
        <f>AND(#REF!,"AAAAAF/3/20=")</f>
        <v>#REF!</v>
      </c>
      <c r="DG8" t="e">
        <f>AND(#REF!,"AAAAAF/3/24=")</f>
        <v>#REF!</v>
      </c>
      <c r="DH8" t="e">
        <f>AND(#REF!,"AAAAAF/3/28=")</f>
        <v>#REF!</v>
      </c>
      <c r="DI8" t="e">
        <f>AND(#REF!,"AAAAAF/3/3A=")</f>
        <v>#REF!</v>
      </c>
      <c r="DJ8" t="e">
        <f>AND(#REF!,"AAAAAF/3/3E=")</f>
        <v>#REF!</v>
      </c>
      <c r="DK8" t="e">
        <f>AND(#REF!,"AAAAAF/3/3I=")</f>
        <v>#REF!</v>
      </c>
      <c r="DL8" t="e">
        <f>AND(#REF!,"AAAAAF/3/3M=")</f>
        <v>#REF!</v>
      </c>
      <c r="DM8" t="e">
        <f>AND(#REF!,"AAAAAF/3/3Q=")</f>
        <v>#REF!</v>
      </c>
      <c r="DN8" t="e">
        <f>AND(#REF!,"AAAAAF/3/3U=")</f>
        <v>#REF!</v>
      </c>
      <c r="DO8" t="e">
        <f>AND(#REF!,"AAAAAF/3/3Y=")</f>
        <v>#REF!</v>
      </c>
      <c r="DP8" t="e">
        <f>AND(#REF!,"AAAAAF/3/3c=")</f>
        <v>#REF!</v>
      </c>
      <c r="DQ8" t="e">
        <f>AND(#REF!,"AAAAAF/3/3g=")</f>
        <v>#REF!</v>
      </c>
      <c r="DR8" t="e">
        <f>AND(#REF!,"AAAAAF/3/3k=")</f>
        <v>#REF!</v>
      </c>
      <c r="DS8" t="e">
        <f>AND(#REF!,"AAAAAF/3/3o=")</f>
        <v>#REF!</v>
      </c>
      <c r="DT8" t="e">
        <f>AND(#REF!,"AAAAAF/3/3s=")</f>
        <v>#REF!</v>
      </c>
      <c r="DU8" t="e">
        <f>AND(#REF!,"AAAAAF/3/3w=")</f>
        <v>#REF!</v>
      </c>
      <c r="DV8" t="e">
        <f>AND(#REF!,"AAAAAF/3/30=")</f>
        <v>#REF!</v>
      </c>
      <c r="DW8" t="e">
        <f>AND(#REF!,"AAAAAF/3/34=")</f>
        <v>#REF!</v>
      </c>
      <c r="DX8" t="e">
        <f>AND(#REF!,"AAAAAF/3/38=")</f>
        <v>#REF!</v>
      </c>
      <c r="DY8" t="e">
        <f>AND(#REF!,"AAAAAF/3/4A=")</f>
        <v>#REF!</v>
      </c>
      <c r="DZ8" t="e">
        <f>AND(#REF!,"AAAAAF/3/4E=")</f>
        <v>#REF!</v>
      </c>
      <c r="EA8" t="e">
        <f>AND(#REF!,"AAAAAF/3/4I=")</f>
        <v>#REF!</v>
      </c>
      <c r="EB8" t="e">
        <f>AND(#REF!,"AAAAAF/3/4M=")</f>
        <v>#REF!</v>
      </c>
      <c r="EC8" t="e">
        <f>AND(#REF!,"AAAAAF/3/4Q=")</f>
        <v>#REF!</v>
      </c>
      <c r="ED8" t="e">
        <f>AND(#REF!,"AAAAAF/3/4U=")</f>
        <v>#REF!</v>
      </c>
      <c r="EE8" t="e">
        <f>AND(#REF!,"AAAAAF/3/4Y=")</f>
        <v>#REF!</v>
      </c>
      <c r="EF8" t="e">
        <f>AND(#REF!,"AAAAAF/3/4c=")</f>
        <v>#REF!</v>
      </c>
      <c r="EG8" t="e">
        <f>AND(#REF!,"AAAAAF/3/4g=")</f>
        <v>#REF!</v>
      </c>
      <c r="EH8" t="e">
        <f>AND(#REF!,"AAAAAF/3/4k=")</f>
        <v>#REF!</v>
      </c>
      <c r="EI8" t="e">
        <f>AND(#REF!,"AAAAAF/3/4o=")</f>
        <v>#REF!</v>
      </c>
      <c r="EJ8" t="e">
        <f>AND(#REF!,"AAAAAF/3/4s=")</f>
        <v>#REF!</v>
      </c>
      <c r="EK8" t="e">
        <f>IF(#REF!,"AAAAAF/3/4w=",0)</f>
        <v>#REF!</v>
      </c>
      <c r="EL8" t="e">
        <f>AND(#REF!,"AAAAAF/3/40=")</f>
        <v>#REF!</v>
      </c>
      <c r="EM8" t="e">
        <f>AND(#REF!,"AAAAAF/3/44=")</f>
        <v>#REF!</v>
      </c>
      <c r="EN8" t="e">
        <f>AND(#REF!,"AAAAAF/3/48=")</f>
        <v>#REF!</v>
      </c>
      <c r="EO8" t="e">
        <f>AND(#REF!,"AAAAAF/3/5A=")</f>
        <v>#REF!</v>
      </c>
      <c r="EP8" t="e">
        <f>AND(#REF!,"AAAAAF/3/5E=")</f>
        <v>#REF!</v>
      </c>
      <c r="EQ8" t="e">
        <f>AND(#REF!,"AAAAAF/3/5I=")</f>
        <v>#REF!</v>
      </c>
      <c r="ER8" t="e">
        <f>AND(#REF!,"AAAAAF/3/5M=")</f>
        <v>#REF!</v>
      </c>
      <c r="ES8" t="e">
        <f>AND(#REF!,"AAAAAF/3/5Q=")</f>
        <v>#REF!</v>
      </c>
      <c r="ET8" t="e">
        <f>AND(#REF!,"AAAAAF/3/5U=")</f>
        <v>#REF!</v>
      </c>
      <c r="EU8" t="e">
        <f>AND(#REF!,"AAAAAF/3/5Y=")</f>
        <v>#REF!</v>
      </c>
      <c r="EV8" t="e">
        <f>AND(#REF!,"AAAAAF/3/5c=")</f>
        <v>#REF!</v>
      </c>
      <c r="EW8" t="e">
        <f>AND(#REF!,"AAAAAF/3/5g=")</f>
        <v>#REF!</v>
      </c>
      <c r="EX8" t="e">
        <f>AND(#REF!,"AAAAAF/3/5k=")</f>
        <v>#REF!</v>
      </c>
      <c r="EY8" t="e">
        <f>AND(#REF!,"AAAAAF/3/5o=")</f>
        <v>#REF!</v>
      </c>
      <c r="EZ8" t="e">
        <f>AND(#REF!,"AAAAAF/3/5s=")</f>
        <v>#REF!</v>
      </c>
      <c r="FA8" t="e">
        <f>AND(#REF!,"AAAAAF/3/5w=")</f>
        <v>#REF!</v>
      </c>
      <c r="FB8" t="e">
        <f>AND(#REF!,"AAAAAF/3/50=")</f>
        <v>#REF!</v>
      </c>
      <c r="FC8" t="e">
        <f>AND(#REF!,"AAAAAF/3/54=")</f>
        <v>#REF!</v>
      </c>
      <c r="FD8" t="e">
        <f>AND(#REF!,"AAAAAF/3/58=")</f>
        <v>#REF!</v>
      </c>
      <c r="FE8" t="e">
        <f>AND(#REF!,"AAAAAF/3/6A=")</f>
        <v>#REF!</v>
      </c>
      <c r="FF8" t="e">
        <f>AND(#REF!,"AAAAAF/3/6E=")</f>
        <v>#REF!</v>
      </c>
      <c r="FG8" t="e">
        <f>AND(#REF!,"AAAAAF/3/6I=")</f>
        <v>#REF!</v>
      </c>
      <c r="FH8" t="e">
        <f>AND(#REF!,"AAAAAF/3/6M=")</f>
        <v>#REF!</v>
      </c>
      <c r="FI8" t="e">
        <f>AND(#REF!,"AAAAAF/3/6Q=")</f>
        <v>#REF!</v>
      </c>
      <c r="FJ8" t="e">
        <f>AND(#REF!,"AAAAAF/3/6U=")</f>
        <v>#REF!</v>
      </c>
      <c r="FK8" t="e">
        <f>AND(#REF!,"AAAAAF/3/6Y=")</f>
        <v>#REF!</v>
      </c>
      <c r="FL8" t="e">
        <f>AND(#REF!,"AAAAAF/3/6c=")</f>
        <v>#REF!</v>
      </c>
      <c r="FM8" t="e">
        <f>AND(#REF!,"AAAAAF/3/6g=")</f>
        <v>#REF!</v>
      </c>
      <c r="FN8" t="e">
        <f>AND(#REF!,"AAAAAF/3/6k=")</f>
        <v>#REF!</v>
      </c>
      <c r="FO8" t="e">
        <f>AND(#REF!,"AAAAAF/3/6o=")</f>
        <v>#REF!</v>
      </c>
      <c r="FP8" t="e">
        <f>AND(#REF!,"AAAAAF/3/6s=")</f>
        <v>#REF!</v>
      </c>
      <c r="FQ8" t="e">
        <f>AND(#REF!,"AAAAAF/3/6w=")</f>
        <v>#REF!</v>
      </c>
      <c r="FR8" t="e">
        <f>AND(#REF!,"AAAAAF/3/60=")</f>
        <v>#REF!</v>
      </c>
      <c r="FS8" t="e">
        <f>AND(#REF!,"AAAAAF/3/64=")</f>
        <v>#REF!</v>
      </c>
      <c r="FT8" t="e">
        <f>AND(#REF!,"AAAAAF/3/68=")</f>
        <v>#REF!</v>
      </c>
      <c r="FU8" t="e">
        <f>AND(#REF!,"AAAAAF/3/7A=")</f>
        <v>#REF!</v>
      </c>
      <c r="FV8" t="e">
        <f>AND(#REF!,"AAAAAF/3/7E=")</f>
        <v>#REF!</v>
      </c>
      <c r="FW8" t="e">
        <f>AND(#REF!,"AAAAAF/3/7I=")</f>
        <v>#REF!</v>
      </c>
      <c r="FX8" t="e">
        <f>AND(#REF!,"AAAAAF/3/7M=")</f>
        <v>#REF!</v>
      </c>
      <c r="FY8" t="e">
        <f>AND(#REF!,"AAAAAF/3/7Q=")</f>
        <v>#REF!</v>
      </c>
      <c r="FZ8" t="e">
        <f>AND(#REF!,"AAAAAF/3/7U=")</f>
        <v>#REF!</v>
      </c>
      <c r="GA8" t="e">
        <f>AND(#REF!,"AAAAAF/3/7Y=")</f>
        <v>#REF!</v>
      </c>
      <c r="GB8" t="e">
        <f>AND(#REF!,"AAAAAF/3/7c=")</f>
        <v>#REF!</v>
      </c>
      <c r="GC8" t="e">
        <f>AND(#REF!,"AAAAAF/3/7g=")</f>
        <v>#REF!</v>
      </c>
      <c r="GD8" t="e">
        <f>AND(#REF!,"AAAAAF/3/7k=")</f>
        <v>#REF!</v>
      </c>
      <c r="GE8" t="e">
        <f>AND(#REF!,"AAAAAF/3/7o=")</f>
        <v>#REF!</v>
      </c>
      <c r="GF8" t="e">
        <f>AND(#REF!,"AAAAAF/3/7s=")</f>
        <v>#REF!</v>
      </c>
      <c r="GG8" t="e">
        <f>AND(#REF!,"AAAAAF/3/7w=")</f>
        <v>#REF!</v>
      </c>
      <c r="GH8" t="e">
        <f>AND(#REF!,"AAAAAF/3/70=")</f>
        <v>#REF!</v>
      </c>
      <c r="GI8" t="e">
        <f>AND(#REF!,"AAAAAF/3/74=")</f>
        <v>#REF!</v>
      </c>
      <c r="GJ8" t="e">
        <f>AND(#REF!,"AAAAAF/3/78=")</f>
        <v>#REF!</v>
      </c>
      <c r="GK8" t="e">
        <f>AND(#REF!,"AAAAAF/3/8A=")</f>
        <v>#REF!</v>
      </c>
      <c r="GL8" t="e">
        <f>AND(#REF!,"AAAAAF/3/8E=")</f>
        <v>#REF!</v>
      </c>
      <c r="GM8" t="e">
        <f>AND(#REF!,"AAAAAF/3/8I=")</f>
        <v>#REF!</v>
      </c>
      <c r="GN8" t="e">
        <f>AND(#REF!,"AAAAAF/3/8M=")</f>
        <v>#REF!</v>
      </c>
      <c r="GO8" t="e">
        <f>AND(#REF!,"AAAAAF/3/8Q=")</f>
        <v>#REF!</v>
      </c>
      <c r="GP8" t="e">
        <f>AND(#REF!,"AAAAAF/3/8U=")</f>
        <v>#REF!</v>
      </c>
      <c r="GQ8" t="e">
        <f>AND(#REF!,"AAAAAF/3/8Y=")</f>
        <v>#REF!</v>
      </c>
      <c r="GR8" t="e">
        <f>AND(#REF!,"AAAAAF/3/8c=")</f>
        <v>#REF!</v>
      </c>
      <c r="GS8" t="e">
        <f>AND(#REF!,"AAAAAF/3/8g=")</f>
        <v>#REF!</v>
      </c>
      <c r="GT8" t="e">
        <f>AND(#REF!,"AAAAAF/3/8k=")</f>
        <v>#REF!</v>
      </c>
      <c r="GU8" t="e">
        <f>AND(#REF!,"AAAAAF/3/8o=")</f>
        <v>#REF!</v>
      </c>
      <c r="GV8" t="e">
        <f>AND(#REF!,"AAAAAF/3/8s=")</f>
        <v>#REF!</v>
      </c>
      <c r="GW8" t="e">
        <f>AND(#REF!,"AAAAAF/3/8w=")</f>
        <v>#REF!</v>
      </c>
      <c r="GX8" t="e">
        <f>AND(#REF!,"AAAAAF/3/80=")</f>
        <v>#REF!</v>
      </c>
      <c r="GY8" t="e">
        <f>AND(#REF!,"AAAAAF/3/84=")</f>
        <v>#REF!</v>
      </c>
      <c r="GZ8" t="e">
        <f>AND(#REF!,"AAAAAF/3/88=")</f>
        <v>#REF!</v>
      </c>
      <c r="HA8" t="e">
        <f>AND(#REF!,"AAAAAF/3/9A=")</f>
        <v>#REF!</v>
      </c>
      <c r="HB8" t="e">
        <f>IF(#REF!,"AAAAAF/3/9E=",0)</f>
        <v>#REF!</v>
      </c>
      <c r="HC8" t="e">
        <f>AND(#REF!,"AAAAAF/3/9I=")</f>
        <v>#REF!</v>
      </c>
      <c r="HD8" t="e">
        <f>AND(#REF!,"AAAAAF/3/9M=")</f>
        <v>#REF!</v>
      </c>
      <c r="HE8" t="e">
        <f>AND(#REF!,"AAAAAF/3/9Q=")</f>
        <v>#REF!</v>
      </c>
      <c r="HF8" t="e">
        <f>AND(#REF!,"AAAAAF/3/9U=")</f>
        <v>#REF!</v>
      </c>
      <c r="HG8" t="e">
        <f>AND(#REF!,"AAAAAF/3/9Y=")</f>
        <v>#REF!</v>
      </c>
      <c r="HH8" t="e">
        <f>AND(#REF!,"AAAAAF/3/9c=")</f>
        <v>#REF!</v>
      </c>
      <c r="HI8" t="e">
        <f>AND(#REF!,"AAAAAF/3/9g=")</f>
        <v>#REF!</v>
      </c>
      <c r="HJ8" t="e">
        <f>AND(#REF!,"AAAAAF/3/9k=")</f>
        <v>#REF!</v>
      </c>
      <c r="HK8" t="e">
        <f>AND(#REF!,"AAAAAF/3/9o=")</f>
        <v>#REF!</v>
      </c>
      <c r="HL8" t="e">
        <f>AND(#REF!,"AAAAAF/3/9s=")</f>
        <v>#REF!</v>
      </c>
      <c r="HM8" t="e">
        <f>AND(#REF!,"AAAAAF/3/9w=")</f>
        <v>#REF!</v>
      </c>
      <c r="HN8" t="e">
        <f>AND(#REF!,"AAAAAF/3/90=")</f>
        <v>#REF!</v>
      </c>
      <c r="HO8" t="e">
        <f>AND(#REF!,"AAAAAF/3/94=")</f>
        <v>#REF!</v>
      </c>
      <c r="HP8" t="e">
        <f>AND(#REF!,"AAAAAF/3/98=")</f>
        <v>#REF!</v>
      </c>
      <c r="HQ8" t="e">
        <f>AND(#REF!,"AAAAAF/3/+A=")</f>
        <v>#REF!</v>
      </c>
      <c r="HR8" t="e">
        <f>AND(#REF!,"AAAAAF/3/+E=")</f>
        <v>#REF!</v>
      </c>
      <c r="HS8" t="e">
        <f>AND(#REF!,"AAAAAF/3/+I=")</f>
        <v>#REF!</v>
      </c>
      <c r="HT8" t="e">
        <f>AND(#REF!,"AAAAAF/3/+M=")</f>
        <v>#REF!</v>
      </c>
      <c r="HU8" t="e">
        <f>AND(#REF!,"AAAAAF/3/+Q=")</f>
        <v>#REF!</v>
      </c>
      <c r="HV8" t="e">
        <f>AND(#REF!,"AAAAAF/3/+U=")</f>
        <v>#REF!</v>
      </c>
      <c r="HW8" t="e">
        <f>AND(#REF!,"AAAAAF/3/+Y=")</f>
        <v>#REF!</v>
      </c>
      <c r="HX8" t="e">
        <f>AND(#REF!,"AAAAAF/3/+c=")</f>
        <v>#REF!</v>
      </c>
      <c r="HY8" t="e">
        <f>AND(#REF!,"AAAAAF/3/+g=")</f>
        <v>#REF!</v>
      </c>
      <c r="HZ8" t="e">
        <f>AND(#REF!,"AAAAAF/3/+k=")</f>
        <v>#REF!</v>
      </c>
      <c r="IA8" t="e">
        <f>AND(#REF!,"AAAAAF/3/+o=")</f>
        <v>#REF!</v>
      </c>
      <c r="IB8" t="e">
        <f>AND(#REF!,"AAAAAF/3/+s=")</f>
        <v>#REF!</v>
      </c>
      <c r="IC8" t="e">
        <f>AND(#REF!,"AAAAAF/3/+w=")</f>
        <v>#REF!</v>
      </c>
      <c r="ID8" t="e">
        <f>AND(#REF!,"AAAAAF/3/+0=")</f>
        <v>#REF!</v>
      </c>
      <c r="IE8" t="e">
        <f>AND(#REF!,"AAAAAF/3/+4=")</f>
        <v>#REF!</v>
      </c>
      <c r="IF8" t="e">
        <f>AND(#REF!,"AAAAAF/3/+8=")</f>
        <v>#REF!</v>
      </c>
      <c r="IG8" t="e">
        <f>AND(#REF!,"AAAAAF/3//A=")</f>
        <v>#REF!</v>
      </c>
      <c r="IH8" t="e">
        <f>AND(#REF!,"AAAAAF/3//E=")</f>
        <v>#REF!</v>
      </c>
      <c r="II8" t="e">
        <f>AND(#REF!,"AAAAAF/3//I=")</f>
        <v>#REF!</v>
      </c>
      <c r="IJ8" t="e">
        <f>AND(#REF!,"AAAAAF/3//M=")</f>
        <v>#REF!</v>
      </c>
      <c r="IK8" t="e">
        <f>AND(#REF!,"AAAAAF/3//Q=")</f>
        <v>#REF!</v>
      </c>
      <c r="IL8" t="e">
        <f>AND(#REF!,"AAAAAF/3//U=")</f>
        <v>#REF!</v>
      </c>
      <c r="IM8" t="e">
        <f>AND(#REF!,"AAAAAF/3//Y=")</f>
        <v>#REF!</v>
      </c>
      <c r="IN8" t="e">
        <f>AND(#REF!,"AAAAAF/3//c=")</f>
        <v>#REF!</v>
      </c>
      <c r="IO8" t="e">
        <f>AND(#REF!,"AAAAAF/3//g=")</f>
        <v>#REF!</v>
      </c>
      <c r="IP8" t="e">
        <f>AND(#REF!,"AAAAAF/3//k=")</f>
        <v>#REF!</v>
      </c>
      <c r="IQ8" t="e">
        <f>AND(#REF!,"AAAAAF/3//o=")</f>
        <v>#REF!</v>
      </c>
      <c r="IR8" t="e">
        <f>AND(#REF!,"AAAAAF/3//s=")</f>
        <v>#REF!</v>
      </c>
      <c r="IS8" t="e">
        <f>AND(#REF!,"AAAAAF/3//w=")</f>
        <v>#REF!</v>
      </c>
      <c r="IT8" t="e">
        <f>AND(#REF!,"AAAAAF/3//0=")</f>
        <v>#REF!</v>
      </c>
      <c r="IU8" t="e">
        <f>AND(#REF!,"AAAAAF/3//4=")</f>
        <v>#REF!</v>
      </c>
      <c r="IV8" t="e">
        <f>AND(#REF!,"AAAAAF/3//8=")</f>
        <v>#REF!</v>
      </c>
    </row>
    <row r="9" spans="1:256" x14ac:dyDescent="0.2">
      <c r="A9" t="e">
        <f>AND(#REF!,"AAAAABlK2wA=")</f>
        <v>#REF!</v>
      </c>
      <c r="B9" t="e">
        <f>AND(#REF!,"AAAAABlK2wE=")</f>
        <v>#REF!</v>
      </c>
      <c r="C9" t="e">
        <f>AND(#REF!,"AAAAABlK2wI=")</f>
        <v>#REF!</v>
      </c>
      <c r="D9" t="e">
        <f>AND(#REF!,"AAAAABlK2wM=")</f>
        <v>#REF!</v>
      </c>
      <c r="E9" t="e">
        <f>AND(#REF!,"AAAAABlK2wQ=")</f>
        <v>#REF!</v>
      </c>
      <c r="F9" t="e">
        <f>AND(#REF!,"AAAAABlK2wU=")</f>
        <v>#REF!</v>
      </c>
      <c r="G9" t="e">
        <f>AND(#REF!,"AAAAABlK2wY=")</f>
        <v>#REF!</v>
      </c>
      <c r="H9" t="e">
        <f>AND(#REF!,"AAAAABlK2wc=")</f>
        <v>#REF!</v>
      </c>
      <c r="I9" t="e">
        <f>AND(#REF!,"AAAAABlK2wg=")</f>
        <v>#REF!</v>
      </c>
      <c r="J9" t="e">
        <f>AND(#REF!,"AAAAABlK2wk=")</f>
        <v>#REF!</v>
      </c>
      <c r="K9" t="e">
        <f>AND(#REF!,"AAAAABlK2wo=")</f>
        <v>#REF!</v>
      </c>
      <c r="L9" t="e">
        <f>AND(#REF!,"AAAAABlK2ws=")</f>
        <v>#REF!</v>
      </c>
      <c r="M9" t="e">
        <f>AND(#REF!,"AAAAABlK2ww=")</f>
        <v>#REF!</v>
      </c>
      <c r="N9" t="e">
        <f>AND(#REF!,"AAAAABlK2w0=")</f>
        <v>#REF!</v>
      </c>
      <c r="O9" t="e">
        <f>AND(#REF!,"AAAAABlK2w4=")</f>
        <v>#REF!</v>
      </c>
      <c r="P9" t="e">
        <f>AND(#REF!,"AAAAABlK2w8=")</f>
        <v>#REF!</v>
      </c>
      <c r="Q9" t="e">
        <f>AND(#REF!,"AAAAABlK2xA=")</f>
        <v>#REF!</v>
      </c>
      <c r="R9" t="e">
        <f>AND(#REF!,"AAAAABlK2xE=")</f>
        <v>#REF!</v>
      </c>
      <c r="S9" t="e">
        <f>AND(#REF!,"AAAAABlK2xI=")</f>
        <v>#REF!</v>
      </c>
      <c r="T9" t="e">
        <f>AND(#REF!,"AAAAABlK2xM=")</f>
        <v>#REF!</v>
      </c>
      <c r="U9" t="e">
        <f>AND(#REF!,"AAAAABlK2xQ=")</f>
        <v>#REF!</v>
      </c>
      <c r="V9" t="e">
        <f>AND(#REF!,"AAAAABlK2xU=")</f>
        <v>#REF!</v>
      </c>
      <c r="W9" t="e">
        <f>IF(#REF!,"AAAAABlK2xY=",0)</f>
        <v>#REF!</v>
      </c>
      <c r="X9" t="e">
        <f>AND(#REF!,"AAAAABlK2xc=")</f>
        <v>#REF!</v>
      </c>
      <c r="Y9" t="e">
        <f>AND(#REF!,"AAAAABlK2xg=")</f>
        <v>#REF!</v>
      </c>
      <c r="Z9" t="e">
        <f>AND(#REF!,"AAAAABlK2xk=")</f>
        <v>#REF!</v>
      </c>
      <c r="AA9" t="e">
        <f>AND(#REF!,"AAAAABlK2xo=")</f>
        <v>#REF!</v>
      </c>
      <c r="AB9" t="e">
        <f>AND(#REF!,"AAAAABlK2xs=")</f>
        <v>#REF!</v>
      </c>
      <c r="AC9" t="e">
        <f>AND(#REF!,"AAAAABlK2xw=")</f>
        <v>#REF!</v>
      </c>
      <c r="AD9" t="e">
        <f>AND(#REF!,"AAAAABlK2x0=")</f>
        <v>#REF!</v>
      </c>
      <c r="AE9" t="e">
        <f>AND(#REF!,"AAAAABlK2x4=")</f>
        <v>#REF!</v>
      </c>
      <c r="AF9" t="e">
        <f>AND(#REF!,"AAAAABlK2x8=")</f>
        <v>#REF!</v>
      </c>
      <c r="AG9" t="e">
        <f>AND(#REF!,"AAAAABlK2yA=")</f>
        <v>#REF!</v>
      </c>
      <c r="AH9" t="e">
        <f>AND(#REF!,"AAAAABlK2yE=")</f>
        <v>#REF!</v>
      </c>
      <c r="AI9" t="e">
        <f>AND(#REF!,"AAAAABlK2yI=")</f>
        <v>#REF!</v>
      </c>
      <c r="AJ9" t="e">
        <f>AND(#REF!,"AAAAABlK2yM=")</f>
        <v>#REF!</v>
      </c>
      <c r="AK9" t="e">
        <f>AND(#REF!,"AAAAABlK2yQ=")</f>
        <v>#REF!</v>
      </c>
      <c r="AL9" t="e">
        <f>AND(#REF!,"AAAAABlK2yU=")</f>
        <v>#REF!</v>
      </c>
      <c r="AM9" t="e">
        <f>AND(#REF!,"AAAAABlK2yY=")</f>
        <v>#REF!</v>
      </c>
      <c r="AN9" t="e">
        <f>AND(#REF!,"AAAAABlK2yc=")</f>
        <v>#REF!</v>
      </c>
      <c r="AO9" t="e">
        <f>AND(#REF!,"AAAAABlK2yg=")</f>
        <v>#REF!</v>
      </c>
      <c r="AP9" t="e">
        <f>AND(#REF!,"AAAAABlK2yk=")</f>
        <v>#REF!</v>
      </c>
      <c r="AQ9" t="e">
        <f>AND(#REF!,"AAAAABlK2yo=")</f>
        <v>#REF!</v>
      </c>
      <c r="AR9" t="e">
        <f>AND(#REF!,"AAAAABlK2ys=")</f>
        <v>#REF!</v>
      </c>
      <c r="AS9" t="e">
        <f>AND(#REF!,"AAAAABlK2yw=")</f>
        <v>#REF!</v>
      </c>
      <c r="AT9" t="e">
        <f>AND(#REF!,"AAAAABlK2y0=")</f>
        <v>#REF!</v>
      </c>
      <c r="AU9" t="e">
        <f>AND(#REF!,"AAAAABlK2y4=")</f>
        <v>#REF!</v>
      </c>
      <c r="AV9" t="e">
        <f>AND(#REF!,"AAAAABlK2y8=")</f>
        <v>#REF!</v>
      </c>
      <c r="AW9" t="e">
        <f>AND(#REF!,"AAAAABlK2zA=")</f>
        <v>#REF!</v>
      </c>
      <c r="AX9" t="e">
        <f>AND(#REF!,"AAAAABlK2zE=")</f>
        <v>#REF!</v>
      </c>
      <c r="AY9" t="e">
        <f>AND(#REF!,"AAAAABlK2zI=")</f>
        <v>#REF!</v>
      </c>
      <c r="AZ9" t="e">
        <f>AND(#REF!,"AAAAABlK2zM=")</f>
        <v>#REF!</v>
      </c>
      <c r="BA9" t="e">
        <f>AND(#REF!,"AAAAABlK2zQ=")</f>
        <v>#REF!</v>
      </c>
      <c r="BB9" t="e">
        <f>AND(#REF!,"AAAAABlK2zU=")</f>
        <v>#REF!</v>
      </c>
      <c r="BC9" t="e">
        <f>AND(#REF!,"AAAAABlK2zY=")</f>
        <v>#REF!</v>
      </c>
      <c r="BD9" t="e">
        <f>AND(#REF!,"AAAAABlK2zc=")</f>
        <v>#REF!</v>
      </c>
      <c r="BE9" t="e">
        <f>AND(#REF!,"AAAAABlK2zg=")</f>
        <v>#REF!</v>
      </c>
      <c r="BF9" t="e">
        <f>AND(#REF!,"AAAAABlK2zk=")</f>
        <v>#REF!</v>
      </c>
      <c r="BG9" t="e">
        <f>AND(#REF!,"AAAAABlK2zo=")</f>
        <v>#REF!</v>
      </c>
      <c r="BH9" t="e">
        <f>AND(#REF!,"AAAAABlK2zs=")</f>
        <v>#REF!</v>
      </c>
      <c r="BI9" t="e">
        <f>AND(#REF!,"AAAAABlK2zw=")</f>
        <v>#REF!</v>
      </c>
      <c r="BJ9" t="e">
        <f>AND(#REF!,"AAAAABlK2z0=")</f>
        <v>#REF!</v>
      </c>
      <c r="BK9" t="e">
        <f>AND(#REF!,"AAAAABlK2z4=")</f>
        <v>#REF!</v>
      </c>
      <c r="BL9" t="e">
        <f>AND(#REF!,"AAAAABlK2z8=")</f>
        <v>#REF!</v>
      </c>
      <c r="BM9" t="e">
        <f>AND(#REF!,"AAAAABlK20A=")</f>
        <v>#REF!</v>
      </c>
      <c r="BN9" t="e">
        <f>AND(#REF!,"AAAAABlK20E=")</f>
        <v>#REF!</v>
      </c>
      <c r="BO9" t="e">
        <f>AND(#REF!,"AAAAABlK20I=")</f>
        <v>#REF!</v>
      </c>
      <c r="BP9" t="e">
        <f>AND(#REF!,"AAAAABlK20M=")</f>
        <v>#REF!</v>
      </c>
      <c r="BQ9" t="e">
        <f>AND(#REF!,"AAAAABlK20Q=")</f>
        <v>#REF!</v>
      </c>
      <c r="BR9" t="e">
        <f>AND(#REF!,"AAAAABlK20U=")</f>
        <v>#REF!</v>
      </c>
      <c r="BS9" t="e">
        <f>AND(#REF!,"AAAAABlK20Y=")</f>
        <v>#REF!</v>
      </c>
      <c r="BT9" t="e">
        <f>AND(#REF!,"AAAAABlK20c=")</f>
        <v>#REF!</v>
      </c>
      <c r="BU9" t="e">
        <f>AND(#REF!,"AAAAABlK20g=")</f>
        <v>#REF!</v>
      </c>
      <c r="BV9" t="e">
        <f>AND(#REF!,"AAAAABlK20k=")</f>
        <v>#REF!</v>
      </c>
      <c r="BW9" t="e">
        <f>AND(#REF!,"AAAAABlK20o=")</f>
        <v>#REF!</v>
      </c>
      <c r="BX9" t="e">
        <f>AND(#REF!,"AAAAABlK20s=")</f>
        <v>#REF!</v>
      </c>
      <c r="BY9" t="e">
        <f>AND(#REF!,"AAAAABlK20w=")</f>
        <v>#REF!</v>
      </c>
      <c r="BZ9" t="e">
        <f>AND(#REF!,"AAAAABlK200=")</f>
        <v>#REF!</v>
      </c>
      <c r="CA9" t="e">
        <f>AND(#REF!,"AAAAABlK204=")</f>
        <v>#REF!</v>
      </c>
      <c r="CB9" t="e">
        <f>AND(#REF!,"AAAAABlK208=")</f>
        <v>#REF!</v>
      </c>
      <c r="CC9" t="e">
        <f>AND(#REF!,"AAAAABlK21A=")</f>
        <v>#REF!</v>
      </c>
      <c r="CD9" t="e">
        <f>AND(#REF!,"AAAAABlK21E=")</f>
        <v>#REF!</v>
      </c>
      <c r="CE9" t="e">
        <f>AND(#REF!,"AAAAABlK21I=")</f>
        <v>#REF!</v>
      </c>
      <c r="CF9" t="e">
        <f>AND(#REF!,"AAAAABlK21M=")</f>
        <v>#REF!</v>
      </c>
      <c r="CG9" t="e">
        <f>AND(#REF!,"AAAAABlK21Q=")</f>
        <v>#REF!</v>
      </c>
      <c r="CH9" t="e">
        <f>AND(#REF!,"AAAAABlK21U=")</f>
        <v>#REF!</v>
      </c>
      <c r="CI9" t="e">
        <f>AND(#REF!,"AAAAABlK21Y=")</f>
        <v>#REF!</v>
      </c>
      <c r="CJ9" t="e">
        <f>AND(#REF!,"AAAAABlK21c=")</f>
        <v>#REF!</v>
      </c>
      <c r="CK9" t="e">
        <f>AND(#REF!,"AAAAABlK21g=")</f>
        <v>#REF!</v>
      </c>
      <c r="CL9" t="e">
        <f>AND(#REF!,"AAAAABlK21k=")</f>
        <v>#REF!</v>
      </c>
      <c r="CM9" t="e">
        <f>AND(#REF!,"AAAAABlK21o=")</f>
        <v>#REF!</v>
      </c>
      <c r="CN9" t="e">
        <f>IF(#REF!,"AAAAABlK21s=",0)</f>
        <v>#REF!</v>
      </c>
      <c r="CO9" t="e">
        <f>AND(#REF!,"AAAAABlK21w=")</f>
        <v>#REF!</v>
      </c>
      <c r="CP9" t="e">
        <f>AND(#REF!,"AAAAABlK210=")</f>
        <v>#REF!</v>
      </c>
      <c r="CQ9" t="e">
        <f>AND(#REF!,"AAAAABlK214=")</f>
        <v>#REF!</v>
      </c>
      <c r="CR9" t="e">
        <f>AND(#REF!,"AAAAABlK218=")</f>
        <v>#REF!</v>
      </c>
      <c r="CS9" t="e">
        <f>AND(#REF!,"AAAAABlK22A=")</f>
        <v>#REF!</v>
      </c>
      <c r="CT9" t="e">
        <f>AND(#REF!,"AAAAABlK22E=")</f>
        <v>#REF!</v>
      </c>
      <c r="CU9" t="e">
        <f>AND(#REF!,"AAAAABlK22I=")</f>
        <v>#REF!</v>
      </c>
      <c r="CV9" t="e">
        <f>AND(#REF!,"AAAAABlK22M=")</f>
        <v>#REF!</v>
      </c>
      <c r="CW9" t="e">
        <f>AND(#REF!,"AAAAABlK22Q=")</f>
        <v>#REF!</v>
      </c>
      <c r="CX9" t="e">
        <f>AND(#REF!,"AAAAABlK22U=")</f>
        <v>#REF!</v>
      </c>
      <c r="CY9" t="e">
        <f>AND(#REF!,"AAAAABlK22Y=")</f>
        <v>#REF!</v>
      </c>
      <c r="CZ9" t="e">
        <f>AND(#REF!,"AAAAABlK22c=")</f>
        <v>#REF!</v>
      </c>
      <c r="DA9" t="e">
        <f>AND(#REF!,"AAAAABlK22g=")</f>
        <v>#REF!</v>
      </c>
      <c r="DB9" t="e">
        <f>AND(#REF!,"AAAAABlK22k=")</f>
        <v>#REF!</v>
      </c>
      <c r="DC9" t="e">
        <f>AND(#REF!,"AAAAABlK22o=")</f>
        <v>#REF!</v>
      </c>
      <c r="DD9" t="e">
        <f>AND(#REF!,"AAAAABlK22s=")</f>
        <v>#REF!</v>
      </c>
      <c r="DE9" t="e">
        <f>AND(#REF!,"AAAAABlK22w=")</f>
        <v>#REF!</v>
      </c>
      <c r="DF9" t="e">
        <f>AND(#REF!,"AAAAABlK220=")</f>
        <v>#REF!</v>
      </c>
      <c r="DG9" t="e">
        <f>AND(#REF!,"AAAAABlK224=")</f>
        <v>#REF!</v>
      </c>
      <c r="DH9" t="e">
        <f>AND(#REF!,"AAAAABlK228=")</f>
        <v>#REF!</v>
      </c>
      <c r="DI9" t="e">
        <f>AND(#REF!,"AAAAABlK23A=")</f>
        <v>#REF!</v>
      </c>
      <c r="DJ9" t="e">
        <f>AND(#REF!,"AAAAABlK23E=")</f>
        <v>#REF!</v>
      </c>
      <c r="DK9" t="e">
        <f>AND(#REF!,"AAAAABlK23I=")</f>
        <v>#REF!</v>
      </c>
      <c r="DL9" t="e">
        <f>AND(#REF!,"AAAAABlK23M=")</f>
        <v>#REF!</v>
      </c>
      <c r="DM9" t="e">
        <f>AND(#REF!,"AAAAABlK23Q=")</f>
        <v>#REF!</v>
      </c>
      <c r="DN9" t="e">
        <f>AND(#REF!,"AAAAABlK23U=")</f>
        <v>#REF!</v>
      </c>
      <c r="DO9" t="e">
        <f>AND(#REF!,"AAAAABlK23Y=")</f>
        <v>#REF!</v>
      </c>
      <c r="DP9" t="e">
        <f>AND(#REF!,"AAAAABlK23c=")</f>
        <v>#REF!</v>
      </c>
      <c r="DQ9" t="e">
        <f>AND(#REF!,"AAAAABlK23g=")</f>
        <v>#REF!</v>
      </c>
      <c r="DR9" t="e">
        <f>AND(#REF!,"AAAAABlK23k=")</f>
        <v>#REF!</v>
      </c>
      <c r="DS9" t="e">
        <f>AND(#REF!,"AAAAABlK23o=")</f>
        <v>#REF!</v>
      </c>
      <c r="DT9" t="e">
        <f>AND(#REF!,"AAAAABlK23s=")</f>
        <v>#REF!</v>
      </c>
      <c r="DU9" t="e">
        <f>AND(#REF!,"AAAAABlK23w=")</f>
        <v>#REF!</v>
      </c>
      <c r="DV9" t="e">
        <f>AND(#REF!,"AAAAABlK230=")</f>
        <v>#REF!</v>
      </c>
      <c r="DW9" t="e">
        <f>AND(#REF!,"AAAAABlK234=")</f>
        <v>#REF!</v>
      </c>
      <c r="DX9" t="e">
        <f>AND(#REF!,"AAAAABlK238=")</f>
        <v>#REF!</v>
      </c>
      <c r="DY9" t="e">
        <f>AND(#REF!,"AAAAABlK24A=")</f>
        <v>#REF!</v>
      </c>
      <c r="DZ9" t="e">
        <f>AND(#REF!,"AAAAABlK24E=")</f>
        <v>#REF!</v>
      </c>
      <c r="EA9" t="e">
        <f>AND(#REF!,"AAAAABlK24I=")</f>
        <v>#REF!</v>
      </c>
      <c r="EB9" t="e">
        <f>AND(#REF!,"AAAAABlK24M=")</f>
        <v>#REF!</v>
      </c>
      <c r="EC9" t="e">
        <f>AND(#REF!,"AAAAABlK24Q=")</f>
        <v>#REF!</v>
      </c>
      <c r="ED9" t="e">
        <f>AND(#REF!,"AAAAABlK24U=")</f>
        <v>#REF!</v>
      </c>
      <c r="EE9" t="e">
        <f>AND(#REF!,"AAAAABlK24Y=")</f>
        <v>#REF!</v>
      </c>
      <c r="EF9" t="e">
        <f>AND(#REF!,"AAAAABlK24c=")</f>
        <v>#REF!</v>
      </c>
      <c r="EG9" t="e">
        <f>AND(#REF!,"AAAAABlK24g=")</f>
        <v>#REF!</v>
      </c>
      <c r="EH9" t="e">
        <f>AND(#REF!,"AAAAABlK24k=")</f>
        <v>#REF!</v>
      </c>
      <c r="EI9" t="e">
        <f>AND(#REF!,"AAAAABlK24o=")</f>
        <v>#REF!</v>
      </c>
      <c r="EJ9" t="e">
        <f>AND(#REF!,"AAAAABlK24s=")</f>
        <v>#REF!</v>
      </c>
      <c r="EK9" t="e">
        <f>AND(#REF!,"AAAAABlK24w=")</f>
        <v>#REF!</v>
      </c>
      <c r="EL9" t="e">
        <f>AND(#REF!,"AAAAABlK240=")</f>
        <v>#REF!</v>
      </c>
      <c r="EM9" t="e">
        <f>AND(#REF!,"AAAAABlK244=")</f>
        <v>#REF!</v>
      </c>
      <c r="EN9" t="e">
        <f>AND(#REF!,"AAAAABlK248=")</f>
        <v>#REF!</v>
      </c>
      <c r="EO9" t="e">
        <f>AND(#REF!,"AAAAABlK25A=")</f>
        <v>#REF!</v>
      </c>
      <c r="EP9" t="e">
        <f>AND(#REF!,"AAAAABlK25E=")</f>
        <v>#REF!</v>
      </c>
      <c r="EQ9" t="e">
        <f>AND(#REF!,"AAAAABlK25I=")</f>
        <v>#REF!</v>
      </c>
      <c r="ER9" t="e">
        <f>AND(#REF!,"AAAAABlK25M=")</f>
        <v>#REF!</v>
      </c>
      <c r="ES9" t="e">
        <f>AND(#REF!,"AAAAABlK25Q=")</f>
        <v>#REF!</v>
      </c>
      <c r="ET9" t="e">
        <f>AND(#REF!,"AAAAABlK25U=")</f>
        <v>#REF!</v>
      </c>
      <c r="EU9" t="e">
        <f>AND(#REF!,"AAAAABlK25Y=")</f>
        <v>#REF!</v>
      </c>
      <c r="EV9" t="e">
        <f>AND(#REF!,"AAAAABlK25c=")</f>
        <v>#REF!</v>
      </c>
      <c r="EW9" t="e">
        <f>AND(#REF!,"AAAAABlK25g=")</f>
        <v>#REF!</v>
      </c>
      <c r="EX9" t="e">
        <f>AND(#REF!,"AAAAABlK25k=")</f>
        <v>#REF!</v>
      </c>
      <c r="EY9" t="e">
        <f>AND(#REF!,"AAAAABlK25o=")</f>
        <v>#REF!</v>
      </c>
      <c r="EZ9" t="e">
        <f>AND(#REF!,"AAAAABlK25s=")</f>
        <v>#REF!</v>
      </c>
      <c r="FA9" t="e">
        <f>AND(#REF!,"AAAAABlK25w=")</f>
        <v>#REF!</v>
      </c>
      <c r="FB9" t="e">
        <f>AND(#REF!,"AAAAABlK250=")</f>
        <v>#REF!</v>
      </c>
      <c r="FC9" t="e">
        <f>AND(#REF!,"AAAAABlK254=")</f>
        <v>#REF!</v>
      </c>
      <c r="FD9" t="e">
        <f>AND(#REF!,"AAAAABlK258=")</f>
        <v>#REF!</v>
      </c>
      <c r="FE9" t="e">
        <f>IF(#REF!,"AAAAABlK26A=",0)</f>
        <v>#REF!</v>
      </c>
      <c r="FF9" t="e">
        <f>AND(#REF!,"AAAAABlK26E=")</f>
        <v>#REF!</v>
      </c>
      <c r="FG9" t="e">
        <f>AND(#REF!,"AAAAABlK26I=")</f>
        <v>#REF!</v>
      </c>
      <c r="FH9" t="e">
        <f>AND(#REF!,"AAAAABlK26M=")</f>
        <v>#REF!</v>
      </c>
      <c r="FI9" t="e">
        <f>AND(#REF!,"AAAAABlK26Q=")</f>
        <v>#REF!</v>
      </c>
      <c r="FJ9" t="e">
        <f>AND(#REF!,"AAAAABlK26U=")</f>
        <v>#REF!</v>
      </c>
      <c r="FK9" t="e">
        <f>AND(#REF!,"AAAAABlK26Y=")</f>
        <v>#REF!</v>
      </c>
      <c r="FL9" t="e">
        <f>AND(#REF!,"AAAAABlK26c=")</f>
        <v>#REF!</v>
      </c>
      <c r="FM9" t="e">
        <f>AND(#REF!,"AAAAABlK26g=")</f>
        <v>#REF!</v>
      </c>
      <c r="FN9" t="e">
        <f>AND(#REF!,"AAAAABlK26k=")</f>
        <v>#REF!</v>
      </c>
      <c r="FO9" t="e">
        <f>AND(#REF!,"AAAAABlK26o=")</f>
        <v>#REF!</v>
      </c>
      <c r="FP9" t="e">
        <f>AND(#REF!,"AAAAABlK26s=")</f>
        <v>#REF!</v>
      </c>
      <c r="FQ9" t="e">
        <f>AND(#REF!,"AAAAABlK26w=")</f>
        <v>#REF!</v>
      </c>
      <c r="FR9" t="e">
        <f>AND(#REF!,"AAAAABlK260=")</f>
        <v>#REF!</v>
      </c>
      <c r="FS9" t="e">
        <f>AND(#REF!,"AAAAABlK264=")</f>
        <v>#REF!</v>
      </c>
      <c r="FT9" t="e">
        <f>AND(#REF!,"AAAAABlK268=")</f>
        <v>#REF!</v>
      </c>
      <c r="FU9" t="e">
        <f>AND(#REF!,"AAAAABlK27A=")</f>
        <v>#REF!</v>
      </c>
      <c r="FV9" t="e">
        <f>AND(#REF!,"AAAAABlK27E=")</f>
        <v>#REF!</v>
      </c>
      <c r="FW9" t="e">
        <f>AND(#REF!,"AAAAABlK27I=")</f>
        <v>#REF!</v>
      </c>
      <c r="FX9" t="e">
        <f>AND(#REF!,"AAAAABlK27M=")</f>
        <v>#REF!</v>
      </c>
      <c r="FY9" t="e">
        <f>AND(#REF!,"AAAAABlK27Q=")</f>
        <v>#REF!</v>
      </c>
      <c r="FZ9" t="e">
        <f>AND(#REF!,"AAAAABlK27U=")</f>
        <v>#REF!</v>
      </c>
      <c r="GA9" t="e">
        <f>AND(#REF!,"AAAAABlK27Y=")</f>
        <v>#REF!</v>
      </c>
      <c r="GB9" t="e">
        <f>AND(#REF!,"AAAAABlK27c=")</f>
        <v>#REF!</v>
      </c>
      <c r="GC9" t="e">
        <f>AND(#REF!,"AAAAABlK27g=")</f>
        <v>#REF!</v>
      </c>
      <c r="GD9" t="e">
        <f>AND(#REF!,"AAAAABlK27k=")</f>
        <v>#REF!</v>
      </c>
      <c r="GE9" t="e">
        <f>AND(#REF!,"AAAAABlK27o=")</f>
        <v>#REF!</v>
      </c>
      <c r="GF9" t="e">
        <f>AND(#REF!,"AAAAABlK27s=")</f>
        <v>#REF!</v>
      </c>
      <c r="GG9" t="e">
        <f>AND(#REF!,"AAAAABlK27w=")</f>
        <v>#REF!</v>
      </c>
      <c r="GH9" t="e">
        <f>AND(#REF!,"AAAAABlK270=")</f>
        <v>#REF!</v>
      </c>
      <c r="GI9" t="e">
        <f>AND(#REF!,"AAAAABlK274=")</f>
        <v>#REF!</v>
      </c>
      <c r="GJ9" t="e">
        <f>AND(#REF!,"AAAAABlK278=")</f>
        <v>#REF!</v>
      </c>
      <c r="GK9" t="e">
        <f>AND(#REF!,"AAAAABlK28A=")</f>
        <v>#REF!</v>
      </c>
      <c r="GL9" t="e">
        <f>AND(#REF!,"AAAAABlK28E=")</f>
        <v>#REF!</v>
      </c>
      <c r="GM9" t="e">
        <f>AND(#REF!,"AAAAABlK28I=")</f>
        <v>#REF!</v>
      </c>
      <c r="GN9" t="e">
        <f>AND(#REF!,"AAAAABlK28M=")</f>
        <v>#REF!</v>
      </c>
      <c r="GO9" t="e">
        <f>AND(#REF!,"AAAAABlK28Q=")</f>
        <v>#REF!</v>
      </c>
      <c r="GP9" t="e">
        <f>AND(#REF!,"AAAAABlK28U=")</f>
        <v>#REF!</v>
      </c>
      <c r="GQ9" t="e">
        <f>AND(#REF!,"AAAAABlK28Y=")</f>
        <v>#REF!</v>
      </c>
      <c r="GR9" t="e">
        <f>AND(#REF!,"AAAAABlK28c=")</f>
        <v>#REF!</v>
      </c>
      <c r="GS9" t="e">
        <f>AND(#REF!,"AAAAABlK28g=")</f>
        <v>#REF!</v>
      </c>
      <c r="GT9" t="e">
        <f>AND(#REF!,"AAAAABlK28k=")</f>
        <v>#REF!</v>
      </c>
      <c r="GU9" t="e">
        <f>AND(#REF!,"AAAAABlK28o=")</f>
        <v>#REF!</v>
      </c>
      <c r="GV9" t="e">
        <f>AND(#REF!,"AAAAABlK28s=")</f>
        <v>#REF!</v>
      </c>
      <c r="GW9" t="e">
        <f>AND(#REF!,"AAAAABlK28w=")</f>
        <v>#REF!</v>
      </c>
      <c r="GX9" t="e">
        <f>AND(#REF!,"AAAAABlK280=")</f>
        <v>#REF!</v>
      </c>
      <c r="GY9" t="e">
        <f>AND(#REF!,"AAAAABlK284=")</f>
        <v>#REF!</v>
      </c>
      <c r="GZ9" t="e">
        <f>AND(#REF!,"AAAAABlK288=")</f>
        <v>#REF!</v>
      </c>
      <c r="HA9" t="e">
        <f>AND(#REF!,"AAAAABlK29A=")</f>
        <v>#REF!</v>
      </c>
      <c r="HB9" t="e">
        <f>AND(#REF!,"AAAAABlK29E=")</f>
        <v>#REF!</v>
      </c>
      <c r="HC9" t="e">
        <f>AND(#REF!,"AAAAABlK29I=")</f>
        <v>#REF!</v>
      </c>
      <c r="HD9" t="e">
        <f>AND(#REF!,"AAAAABlK29M=")</f>
        <v>#REF!</v>
      </c>
      <c r="HE9" t="e">
        <f>AND(#REF!,"AAAAABlK29Q=")</f>
        <v>#REF!</v>
      </c>
      <c r="HF9" t="e">
        <f>AND(#REF!,"AAAAABlK29U=")</f>
        <v>#REF!</v>
      </c>
      <c r="HG9" t="e">
        <f>AND(#REF!,"AAAAABlK29Y=")</f>
        <v>#REF!</v>
      </c>
      <c r="HH9" t="e">
        <f>AND(#REF!,"AAAAABlK29c=")</f>
        <v>#REF!</v>
      </c>
      <c r="HI9" t="e">
        <f>AND(#REF!,"AAAAABlK29g=")</f>
        <v>#REF!</v>
      </c>
      <c r="HJ9" t="e">
        <f>AND(#REF!,"AAAAABlK29k=")</f>
        <v>#REF!</v>
      </c>
      <c r="HK9" t="e">
        <f>AND(#REF!,"AAAAABlK29o=")</f>
        <v>#REF!</v>
      </c>
      <c r="HL9" t="e">
        <f>AND(#REF!,"AAAAABlK29s=")</f>
        <v>#REF!</v>
      </c>
      <c r="HM9" t="e">
        <f>AND(#REF!,"AAAAABlK29w=")</f>
        <v>#REF!</v>
      </c>
      <c r="HN9" t="e">
        <f>AND(#REF!,"AAAAABlK290=")</f>
        <v>#REF!</v>
      </c>
      <c r="HO9" t="e">
        <f>AND(#REF!,"AAAAABlK294=")</f>
        <v>#REF!</v>
      </c>
      <c r="HP9" t="e">
        <f>AND(#REF!,"AAAAABlK298=")</f>
        <v>#REF!</v>
      </c>
      <c r="HQ9" t="e">
        <f>AND(#REF!,"AAAAABlK2+A=")</f>
        <v>#REF!</v>
      </c>
      <c r="HR9" t="e">
        <f>AND(#REF!,"AAAAABlK2+E=")</f>
        <v>#REF!</v>
      </c>
      <c r="HS9" t="e">
        <f>AND(#REF!,"AAAAABlK2+I=")</f>
        <v>#REF!</v>
      </c>
      <c r="HT9" t="e">
        <f>AND(#REF!,"AAAAABlK2+M=")</f>
        <v>#REF!</v>
      </c>
      <c r="HU9" t="e">
        <f>AND(#REF!,"AAAAABlK2+Q=")</f>
        <v>#REF!</v>
      </c>
      <c r="HV9" t="e">
        <f>IF(#REF!,"AAAAABlK2+U=",0)</f>
        <v>#REF!</v>
      </c>
      <c r="HW9" t="e">
        <f>AND(#REF!,"AAAAABlK2+Y=")</f>
        <v>#REF!</v>
      </c>
      <c r="HX9" t="e">
        <f>AND(#REF!,"AAAAABlK2+c=")</f>
        <v>#REF!</v>
      </c>
      <c r="HY9" t="e">
        <f>AND(#REF!,"AAAAABlK2+g=")</f>
        <v>#REF!</v>
      </c>
      <c r="HZ9" t="e">
        <f>AND(#REF!,"AAAAABlK2+k=")</f>
        <v>#REF!</v>
      </c>
      <c r="IA9" t="e">
        <f>AND(#REF!,"AAAAABlK2+o=")</f>
        <v>#REF!</v>
      </c>
      <c r="IB9" t="e">
        <f>AND(#REF!,"AAAAABlK2+s=")</f>
        <v>#REF!</v>
      </c>
      <c r="IC9" t="e">
        <f>AND(#REF!,"AAAAABlK2+w=")</f>
        <v>#REF!</v>
      </c>
      <c r="ID9" t="e">
        <f>AND(#REF!,"AAAAABlK2+0=")</f>
        <v>#REF!</v>
      </c>
      <c r="IE9" t="e">
        <f>AND(#REF!,"AAAAABlK2+4=")</f>
        <v>#REF!</v>
      </c>
      <c r="IF9" t="e">
        <f>AND(#REF!,"AAAAABlK2+8=")</f>
        <v>#REF!</v>
      </c>
      <c r="IG9" t="e">
        <f>AND(#REF!,"AAAAABlK2/A=")</f>
        <v>#REF!</v>
      </c>
      <c r="IH9" t="e">
        <f>AND(#REF!,"AAAAABlK2/E=")</f>
        <v>#REF!</v>
      </c>
      <c r="II9" t="e">
        <f>AND(#REF!,"AAAAABlK2/I=")</f>
        <v>#REF!</v>
      </c>
      <c r="IJ9" t="e">
        <f>AND(#REF!,"AAAAABlK2/M=")</f>
        <v>#REF!</v>
      </c>
      <c r="IK9" t="e">
        <f>AND(#REF!,"AAAAABlK2/Q=")</f>
        <v>#REF!</v>
      </c>
      <c r="IL9" t="e">
        <f>AND(#REF!,"AAAAABlK2/U=")</f>
        <v>#REF!</v>
      </c>
      <c r="IM9" t="e">
        <f>AND(#REF!,"AAAAABlK2/Y=")</f>
        <v>#REF!</v>
      </c>
      <c r="IN9" t="e">
        <f>AND(#REF!,"AAAAABlK2/c=")</f>
        <v>#REF!</v>
      </c>
      <c r="IO9" t="e">
        <f>AND(#REF!,"AAAAABlK2/g=")</f>
        <v>#REF!</v>
      </c>
      <c r="IP9" t="e">
        <f>AND(#REF!,"AAAAABlK2/k=")</f>
        <v>#REF!</v>
      </c>
      <c r="IQ9" t="e">
        <f>AND(#REF!,"AAAAABlK2/o=")</f>
        <v>#REF!</v>
      </c>
      <c r="IR9" t="e">
        <f>AND(#REF!,"AAAAABlK2/s=")</f>
        <v>#REF!</v>
      </c>
      <c r="IS9" t="e">
        <f>AND(#REF!,"AAAAABlK2/w=")</f>
        <v>#REF!</v>
      </c>
      <c r="IT9" t="e">
        <f>AND(#REF!,"AAAAABlK2/0=")</f>
        <v>#REF!</v>
      </c>
      <c r="IU9" t="e">
        <f>AND(#REF!,"AAAAABlK2/4=")</f>
        <v>#REF!</v>
      </c>
      <c r="IV9" t="e">
        <f>AND(#REF!,"AAAAABlK2/8=")</f>
        <v>#REF!</v>
      </c>
    </row>
    <row r="10" spans="1:256" x14ac:dyDescent="0.2">
      <c r="A10" t="e">
        <f>AND(#REF!,"AAAAAAf72wA=")</f>
        <v>#REF!</v>
      </c>
      <c r="B10" t="e">
        <f>AND(#REF!,"AAAAAAf72wE=")</f>
        <v>#REF!</v>
      </c>
      <c r="C10" t="e">
        <f>AND(#REF!,"AAAAAAf72wI=")</f>
        <v>#REF!</v>
      </c>
      <c r="D10" t="e">
        <f>AND(#REF!,"AAAAAAf72wM=")</f>
        <v>#REF!</v>
      </c>
      <c r="E10" t="e">
        <f>AND(#REF!,"AAAAAAf72wQ=")</f>
        <v>#REF!</v>
      </c>
      <c r="F10" t="e">
        <f>AND(#REF!,"AAAAAAf72wU=")</f>
        <v>#REF!</v>
      </c>
      <c r="G10" t="e">
        <f>AND(#REF!,"AAAAAAf72wY=")</f>
        <v>#REF!</v>
      </c>
      <c r="H10" t="e">
        <f>AND(#REF!,"AAAAAAf72wc=")</f>
        <v>#REF!</v>
      </c>
      <c r="I10" t="e">
        <f>AND(#REF!,"AAAAAAf72wg=")</f>
        <v>#REF!</v>
      </c>
      <c r="J10" t="e">
        <f>AND(#REF!,"AAAAAAf72wk=")</f>
        <v>#REF!</v>
      </c>
      <c r="K10" t="e">
        <f>AND(#REF!,"AAAAAAf72wo=")</f>
        <v>#REF!</v>
      </c>
      <c r="L10" t="e">
        <f>AND(#REF!,"AAAAAAf72ws=")</f>
        <v>#REF!</v>
      </c>
      <c r="M10" t="e">
        <f>AND(#REF!,"AAAAAAf72ww=")</f>
        <v>#REF!</v>
      </c>
      <c r="N10" t="e">
        <f>AND(#REF!,"AAAAAAf72w0=")</f>
        <v>#REF!</v>
      </c>
      <c r="O10" t="e">
        <f>AND(#REF!,"AAAAAAf72w4=")</f>
        <v>#REF!</v>
      </c>
      <c r="P10" t="e">
        <f>AND(#REF!,"AAAAAAf72w8=")</f>
        <v>#REF!</v>
      </c>
      <c r="Q10" t="e">
        <f>AND(#REF!,"AAAAAAf72xA=")</f>
        <v>#REF!</v>
      </c>
      <c r="R10" t="e">
        <f>AND(#REF!,"AAAAAAf72xE=")</f>
        <v>#REF!</v>
      </c>
      <c r="S10" t="e">
        <f>AND(#REF!,"AAAAAAf72xI=")</f>
        <v>#REF!</v>
      </c>
      <c r="T10" t="e">
        <f>AND(#REF!,"AAAAAAf72xM=")</f>
        <v>#REF!</v>
      </c>
      <c r="U10" t="e">
        <f>AND(#REF!,"AAAAAAf72xQ=")</f>
        <v>#REF!</v>
      </c>
      <c r="V10" t="e">
        <f>AND(#REF!,"AAAAAAf72xU=")</f>
        <v>#REF!</v>
      </c>
      <c r="W10" t="e">
        <f>AND(#REF!,"AAAAAAf72xY=")</f>
        <v>#REF!</v>
      </c>
      <c r="X10" t="e">
        <f>AND(#REF!,"AAAAAAf72xc=")</f>
        <v>#REF!</v>
      </c>
      <c r="Y10" t="e">
        <f>AND(#REF!,"AAAAAAf72xg=")</f>
        <v>#REF!</v>
      </c>
      <c r="Z10" t="e">
        <f>AND(#REF!,"AAAAAAf72xk=")</f>
        <v>#REF!</v>
      </c>
      <c r="AA10" t="e">
        <f>AND(#REF!,"AAAAAAf72xo=")</f>
        <v>#REF!</v>
      </c>
      <c r="AB10" t="e">
        <f>AND(#REF!,"AAAAAAf72xs=")</f>
        <v>#REF!</v>
      </c>
      <c r="AC10" t="e">
        <f>AND(#REF!,"AAAAAAf72xw=")</f>
        <v>#REF!</v>
      </c>
      <c r="AD10" t="e">
        <f>AND(#REF!,"AAAAAAf72x0=")</f>
        <v>#REF!</v>
      </c>
      <c r="AE10" t="e">
        <f>AND(#REF!,"AAAAAAf72x4=")</f>
        <v>#REF!</v>
      </c>
      <c r="AF10" t="e">
        <f>AND(#REF!,"AAAAAAf72x8=")</f>
        <v>#REF!</v>
      </c>
      <c r="AG10" t="e">
        <f>AND(#REF!,"AAAAAAf72yA=")</f>
        <v>#REF!</v>
      </c>
      <c r="AH10" t="e">
        <f>AND(#REF!,"AAAAAAf72yE=")</f>
        <v>#REF!</v>
      </c>
      <c r="AI10" t="e">
        <f>AND(#REF!,"AAAAAAf72yI=")</f>
        <v>#REF!</v>
      </c>
      <c r="AJ10" t="e">
        <f>AND(#REF!,"AAAAAAf72yM=")</f>
        <v>#REF!</v>
      </c>
      <c r="AK10" t="e">
        <f>AND(#REF!,"AAAAAAf72yQ=")</f>
        <v>#REF!</v>
      </c>
      <c r="AL10" t="e">
        <f>AND(#REF!,"AAAAAAf72yU=")</f>
        <v>#REF!</v>
      </c>
      <c r="AM10" t="e">
        <f>AND(#REF!,"AAAAAAf72yY=")</f>
        <v>#REF!</v>
      </c>
      <c r="AN10" t="e">
        <f>AND(#REF!,"AAAAAAf72yc=")</f>
        <v>#REF!</v>
      </c>
      <c r="AO10" t="e">
        <f>AND(#REF!,"AAAAAAf72yg=")</f>
        <v>#REF!</v>
      </c>
      <c r="AP10" t="e">
        <f>AND(#REF!,"AAAAAAf72yk=")</f>
        <v>#REF!</v>
      </c>
      <c r="AQ10" t="e">
        <f>IF(#REF!,"AAAAAAf72yo=",0)</f>
        <v>#REF!</v>
      </c>
      <c r="AR10" t="e">
        <f>AND(#REF!,"AAAAAAf72ys=")</f>
        <v>#REF!</v>
      </c>
      <c r="AS10" t="e">
        <f>AND(#REF!,"AAAAAAf72yw=")</f>
        <v>#REF!</v>
      </c>
      <c r="AT10" t="e">
        <f>AND(#REF!,"AAAAAAf72y0=")</f>
        <v>#REF!</v>
      </c>
      <c r="AU10" t="e">
        <f>AND(#REF!,"AAAAAAf72y4=")</f>
        <v>#REF!</v>
      </c>
      <c r="AV10" t="e">
        <f>AND(#REF!,"AAAAAAf72y8=")</f>
        <v>#REF!</v>
      </c>
      <c r="AW10" t="e">
        <f>AND(#REF!,"AAAAAAf72zA=")</f>
        <v>#REF!</v>
      </c>
      <c r="AX10" t="e">
        <f>AND(#REF!,"AAAAAAf72zE=")</f>
        <v>#REF!</v>
      </c>
      <c r="AY10" t="e">
        <f>AND(#REF!,"AAAAAAf72zI=")</f>
        <v>#REF!</v>
      </c>
      <c r="AZ10" t="e">
        <f>AND(#REF!,"AAAAAAf72zM=")</f>
        <v>#REF!</v>
      </c>
      <c r="BA10" t="e">
        <f>AND(#REF!,"AAAAAAf72zQ=")</f>
        <v>#REF!</v>
      </c>
      <c r="BB10" t="e">
        <f>AND(#REF!,"AAAAAAf72zU=")</f>
        <v>#REF!</v>
      </c>
      <c r="BC10" t="e">
        <f>AND(#REF!,"AAAAAAf72zY=")</f>
        <v>#REF!</v>
      </c>
      <c r="BD10" t="e">
        <f>AND(#REF!,"AAAAAAf72zc=")</f>
        <v>#REF!</v>
      </c>
      <c r="BE10" t="e">
        <f>AND(#REF!,"AAAAAAf72zg=")</f>
        <v>#REF!</v>
      </c>
      <c r="BF10" t="e">
        <f>AND(#REF!,"AAAAAAf72zk=")</f>
        <v>#REF!</v>
      </c>
      <c r="BG10" t="e">
        <f>AND(#REF!,"AAAAAAf72zo=")</f>
        <v>#REF!</v>
      </c>
      <c r="BH10" t="e">
        <f>AND(#REF!,"AAAAAAf72zs=")</f>
        <v>#REF!</v>
      </c>
      <c r="BI10" t="e">
        <f>AND(#REF!,"AAAAAAf72zw=")</f>
        <v>#REF!</v>
      </c>
      <c r="BJ10" t="e">
        <f>AND(#REF!,"AAAAAAf72z0=")</f>
        <v>#REF!</v>
      </c>
      <c r="BK10" t="e">
        <f>AND(#REF!,"AAAAAAf72z4=")</f>
        <v>#REF!</v>
      </c>
      <c r="BL10" t="e">
        <f>AND(#REF!,"AAAAAAf72z8=")</f>
        <v>#REF!</v>
      </c>
      <c r="BM10" t="e">
        <f>AND(#REF!,"AAAAAAf720A=")</f>
        <v>#REF!</v>
      </c>
      <c r="BN10" t="e">
        <f>AND(#REF!,"AAAAAAf720E=")</f>
        <v>#REF!</v>
      </c>
      <c r="BO10" t="e">
        <f>AND(#REF!,"AAAAAAf720I=")</f>
        <v>#REF!</v>
      </c>
      <c r="BP10" t="e">
        <f>AND(#REF!,"AAAAAAf720M=")</f>
        <v>#REF!</v>
      </c>
      <c r="BQ10" t="e">
        <f>AND(#REF!,"AAAAAAf720Q=")</f>
        <v>#REF!</v>
      </c>
      <c r="BR10" t="e">
        <f>AND(#REF!,"AAAAAAf720U=")</f>
        <v>#REF!</v>
      </c>
      <c r="BS10" t="e">
        <f>AND(#REF!,"AAAAAAf720Y=")</f>
        <v>#REF!</v>
      </c>
      <c r="BT10" t="e">
        <f>AND(#REF!,"AAAAAAf720c=")</f>
        <v>#REF!</v>
      </c>
      <c r="BU10" t="e">
        <f>AND(#REF!,"AAAAAAf720g=")</f>
        <v>#REF!</v>
      </c>
      <c r="BV10" t="e">
        <f>AND(#REF!,"AAAAAAf720k=")</f>
        <v>#REF!</v>
      </c>
      <c r="BW10" t="e">
        <f>AND(#REF!,"AAAAAAf720o=")</f>
        <v>#REF!</v>
      </c>
      <c r="BX10" t="e">
        <f>AND(#REF!,"AAAAAAf720s=")</f>
        <v>#REF!</v>
      </c>
      <c r="BY10" t="e">
        <f>AND(#REF!,"AAAAAAf720w=")</f>
        <v>#REF!</v>
      </c>
      <c r="BZ10" t="e">
        <f>AND(#REF!,"AAAAAAf7200=")</f>
        <v>#REF!</v>
      </c>
      <c r="CA10" t="e">
        <f>AND(#REF!,"AAAAAAf7204=")</f>
        <v>#REF!</v>
      </c>
      <c r="CB10" t="e">
        <f>AND(#REF!,"AAAAAAf7208=")</f>
        <v>#REF!</v>
      </c>
      <c r="CC10" t="e">
        <f>AND(#REF!,"AAAAAAf721A=")</f>
        <v>#REF!</v>
      </c>
      <c r="CD10" t="e">
        <f>AND(#REF!,"AAAAAAf721E=")</f>
        <v>#REF!</v>
      </c>
      <c r="CE10" t="e">
        <f>AND(#REF!,"AAAAAAf721I=")</f>
        <v>#REF!</v>
      </c>
      <c r="CF10" t="e">
        <f>AND(#REF!,"AAAAAAf721M=")</f>
        <v>#REF!</v>
      </c>
      <c r="CG10" t="e">
        <f>AND(#REF!,"AAAAAAf721Q=")</f>
        <v>#REF!</v>
      </c>
      <c r="CH10" t="e">
        <f>AND(#REF!,"AAAAAAf721U=")</f>
        <v>#REF!</v>
      </c>
      <c r="CI10" t="e">
        <f>AND(#REF!,"AAAAAAf721Y=")</f>
        <v>#REF!</v>
      </c>
      <c r="CJ10" t="e">
        <f>AND(#REF!,"AAAAAAf721c=")</f>
        <v>#REF!</v>
      </c>
      <c r="CK10" t="e">
        <f>AND(#REF!,"AAAAAAf721g=")</f>
        <v>#REF!</v>
      </c>
      <c r="CL10" t="e">
        <f>AND(#REF!,"AAAAAAf721k=")</f>
        <v>#REF!</v>
      </c>
      <c r="CM10" t="e">
        <f>AND(#REF!,"AAAAAAf721o=")</f>
        <v>#REF!</v>
      </c>
      <c r="CN10" t="e">
        <f>AND(#REF!,"AAAAAAf721s=")</f>
        <v>#REF!</v>
      </c>
      <c r="CO10" t="e">
        <f>AND(#REF!,"AAAAAAf721w=")</f>
        <v>#REF!</v>
      </c>
      <c r="CP10" t="e">
        <f>AND(#REF!,"AAAAAAf7210=")</f>
        <v>#REF!</v>
      </c>
      <c r="CQ10" t="e">
        <f>AND(#REF!,"AAAAAAf7214=")</f>
        <v>#REF!</v>
      </c>
      <c r="CR10" t="e">
        <f>AND(#REF!,"AAAAAAf7218=")</f>
        <v>#REF!</v>
      </c>
      <c r="CS10" t="e">
        <f>AND(#REF!,"AAAAAAf722A=")</f>
        <v>#REF!</v>
      </c>
      <c r="CT10" t="e">
        <f>AND(#REF!,"AAAAAAf722E=")</f>
        <v>#REF!</v>
      </c>
      <c r="CU10" t="e">
        <f>AND(#REF!,"AAAAAAf722I=")</f>
        <v>#REF!</v>
      </c>
      <c r="CV10" t="e">
        <f>AND(#REF!,"AAAAAAf722M=")</f>
        <v>#REF!</v>
      </c>
      <c r="CW10" t="e">
        <f>AND(#REF!,"AAAAAAf722Q=")</f>
        <v>#REF!</v>
      </c>
      <c r="CX10" t="e">
        <f>AND(#REF!,"AAAAAAf722U=")</f>
        <v>#REF!</v>
      </c>
      <c r="CY10" t="e">
        <f>AND(#REF!,"AAAAAAf722Y=")</f>
        <v>#REF!</v>
      </c>
      <c r="CZ10" t="e">
        <f>AND(#REF!,"AAAAAAf722c=")</f>
        <v>#REF!</v>
      </c>
      <c r="DA10" t="e">
        <f>AND(#REF!,"AAAAAAf722g=")</f>
        <v>#REF!</v>
      </c>
      <c r="DB10" t="e">
        <f>AND(#REF!,"AAAAAAf722k=")</f>
        <v>#REF!</v>
      </c>
      <c r="DC10" t="e">
        <f>AND(#REF!,"AAAAAAf722o=")</f>
        <v>#REF!</v>
      </c>
      <c r="DD10" t="e">
        <f>AND(#REF!,"AAAAAAf722s=")</f>
        <v>#REF!</v>
      </c>
      <c r="DE10" t="e">
        <f>AND(#REF!,"AAAAAAf722w=")</f>
        <v>#REF!</v>
      </c>
      <c r="DF10" t="e">
        <f>AND(#REF!,"AAAAAAf7220=")</f>
        <v>#REF!</v>
      </c>
      <c r="DG10" t="e">
        <f>AND(#REF!,"AAAAAAf7224=")</f>
        <v>#REF!</v>
      </c>
      <c r="DH10" t="e">
        <f>IF(#REF!,"AAAAAAf7228=",0)</f>
        <v>#REF!</v>
      </c>
      <c r="DI10" t="e">
        <f>AND(#REF!,"AAAAAAf723A=")</f>
        <v>#REF!</v>
      </c>
      <c r="DJ10" t="e">
        <f>AND(#REF!,"AAAAAAf723E=")</f>
        <v>#REF!</v>
      </c>
      <c r="DK10" t="e">
        <f>AND(#REF!,"AAAAAAf723I=")</f>
        <v>#REF!</v>
      </c>
      <c r="DL10" t="e">
        <f>AND(#REF!,"AAAAAAf723M=")</f>
        <v>#REF!</v>
      </c>
      <c r="DM10" t="e">
        <f>AND(#REF!,"AAAAAAf723Q=")</f>
        <v>#REF!</v>
      </c>
      <c r="DN10" t="e">
        <f>AND(#REF!,"AAAAAAf723U=")</f>
        <v>#REF!</v>
      </c>
      <c r="DO10" t="e">
        <f>AND(#REF!,"AAAAAAf723Y=")</f>
        <v>#REF!</v>
      </c>
      <c r="DP10" t="e">
        <f>AND(#REF!,"AAAAAAf723c=")</f>
        <v>#REF!</v>
      </c>
      <c r="DQ10" t="e">
        <f>AND(#REF!,"AAAAAAf723g=")</f>
        <v>#REF!</v>
      </c>
      <c r="DR10" t="e">
        <f>AND(#REF!,"AAAAAAf723k=")</f>
        <v>#REF!</v>
      </c>
      <c r="DS10" t="e">
        <f>AND(#REF!,"AAAAAAf723o=")</f>
        <v>#REF!</v>
      </c>
      <c r="DT10" t="e">
        <f>AND(#REF!,"AAAAAAf723s=")</f>
        <v>#REF!</v>
      </c>
      <c r="DU10" t="e">
        <f>AND(#REF!,"AAAAAAf723w=")</f>
        <v>#REF!</v>
      </c>
      <c r="DV10" t="e">
        <f>AND(#REF!,"AAAAAAf7230=")</f>
        <v>#REF!</v>
      </c>
      <c r="DW10" t="e">
        <f>AND(#REF!,"AAAAAAf7234=")</f>
        <v>#REF!</v>
      </c>
      <c r="DX10" t="e">
        <f>AND(#REF!,"AAAAAAf7238=")</f>
        <v>#REF!</v>
      </c>
      <c r="DY10" t="e">
        <f>AND(#REF!,"AAAAAAf724A=")</f>
        <v>#REF!</v>
      </c>
      <c r="DZ10" t="e">
        <f>AND(#REF!,"AAAAAAf724E=")</f>
        <v>#REF!</v>
      </c>
      <c r="EA10" t="e">
        <f>AND(#REF!,"AAAAAAf724I=")</f>
        <v>#REF!</v>
      </c>
      <c r="EB10" t="e">
        <f>AND(#REF!,"AAAAAAf724M=")</f>
        <v>#REF!</v>
      </c>
      <c r="EC10" t="e">
        <f>AND(#REF!,"AAAAAAf724Q=")</f>
        <v>#REF!</v>
      </c>
      <c r="ED10" t="e">
        <f>AND(#REF!,"AAAAAAf724U=")</f>
        <v>#REF!</v>
      </c>
      <c r="EE10" t="e">
        <f>AND(#REF!,"AAAAAAf724Y=")</f>
        <v>#REF!</v>
      </c>
      <c r="EF10" t="e">
        <f>AND(#REF!,"AAAAAAf724c=")</f>
        <v>#REF!</v>
      </c>
      <c r="EG10" t="e">
        <f>AND(#REF!,"AAAAAAf724g=")</f>
        <v>#REF!</v>
      </c>
      <c r="EH10" t="e">
        <f>AND(#REF!,"AAAAAAf724k=")</f>
        <v>#REF!</v>
      </c>
      <c r="EI10" t="e">
        <f>AND(#REF!,"AAAAAAf724o=")</f>
        <v>#REF!</v>
      </c>
      <c r="EJ10" t="e">
        <f>AND(#REF!,"AAAAAAf724s=")</f>
        <v>#REF!</v>
      </c>
      <c r="EK10" t="e">
        <f>AND(#REF!,"AAAAAAf724w=")</f>
        <v>#REF!</v>
      </c>
      <c r="EL10" t="e">
        <f>AND(#REF!,"AAAAAAf7240=")</f>
        <v>#REF!</v>
      </c>
      <c r="EM10" t="e">
        <f>AND(#REF!,"AAAAAAf7244=")</f>
        <v>#REF!</v>
      </c>
      <c r="EN10" t="e">
        <f>AND(#REF!,"AAAAAAf7248=")</f>
        <v>#REF!</v>
      </c>
      <c r="EO10" t="e">
        <f>AND(#REF!,"AAAAAAf725A=")</f>
        <v>#REF!</v>
      </c>
      <c r="EP10" t="e">
        <f>AND(#REF!,"AAAAAAf725E=")</f>
        <v>#REF!</v>
      </c>
      <c r="EQ10" t="e">
        <f>AND(#REF!,"AAAAAAf725I=")</f>
        <v>#REF!</v>
      </c>
      <c r="ER10" t="e">
        <f>AND(#REF!,"AAAAAAf725M=")</f>
        <v>#REF!</v>
      </c>
      <c r="ES10" t="e">
        <f>AND(#REF!,"AAAAAAf725Q=")</f>
        <v>#REF!</v>
      </c>
      <c r="ET10" t="e">
        <f>AND(#REF!,"AAAAAAf725U=")</f>
        <v>#REF!</v>
      </c>
      <c r="EU10" t="e">
        <f>AND(#REF!,"AAAAAAf725Y=")</f>
        <v>#REF!</v>
      </c>
      <c r="EV10" t="e">
        <f>AND(#REF!,"AAAAAAf725c=")</f>
        <v>#REF!</v>
      </c>
      <c r="EW10" t="e">
        <f>AND(#REF!,"AAAAAAf725g=")</f>
        <v>#REF!</v>
      </c>
      <c r="EX10" t="e">
        <f>AND(#REF!,"AAAAAAf725k=")</f>
        <v>#REF!</v>
      </c>
      <c r="EY10" t="e">
        <f>AND(#REF!,"AAAAAAf725o=")</f>
        <v>#REF!</v>
      </c>
      <c r="EZ10" t="e">
        <f>AND(#REF!,"AAAAAAf725s=")</f>
        <v>#REF!</v>
      </c>
      <c r="FA10" t="e">
        <f>AND(#REF!,"AAAAAAf725w=")</f>
        <v>#REF!</v>
      </c>
      <c r="FB10" t="e">
        <f>AND(#REF!,"AAAAAAf7250=")</f>
        <v>#REF!</v>
      </c>
      <c r="FC10" t="e">
        <f>AND(#REF!,"AAAAAAf7254=")</f>
        <v>#REF!</v>
      </c>
      <c r="FD10" t="e">
        <f>AND(#REF!,"AAAAAAf7258=")</f>
        <v>#REF!</v>
      </c>
      <c r="FE10" t="e">
        <f>AND(#REF!,"AAAAAAf726A=")</f>
        <v>#REF!</v>
      </c>
      <c r="FF10" t="e">
        <f>AND(#REF!,"AAAAAAf726E=")</f>
        <v>#REF!</v>
      </c>
      <c r="FG10" t="e">
        <f>AND(#REF!,"AAAAAAf726I=")</f>
        <v>#REF!</v>
      </c>
      <c r="FH10" t="e">
        <f>AND(#REF!,"AAAAAAf726M=")</f>
        <v>#REF!</v>
      </c>
      <c r="FI10" t="e">
        <f>AND(#REF!,"AAAAAAf726Q=")</f>
        <v>#REF!</v>
      </c>
      <c r="FJ10" t="e">
        <f>AND(#REF!,"AAAAAAf726U=")</f>
        <v>#REF!</v>
      </c>
      <c r="FK10" t="e">
        <f>AND(#REF!,"AAAAAAf726Y=")</f>
        <v>#REF!</v>
      </c>
      <c r="FL10" t="e">
        <f>AND(#REF!,"AAAAAAf726c=")</f>
        <v>#REF!</v>
      </c>
      <c r="FM10" t="e">
        <f>AND(#REF!,"AAAAAAf726g=")</f>
        <v>#REF!</v>
      </c>
      <c r="FN10" t="e">
        <f>AND(#REF!,"AAAAAAf726k=")</f>
        <v>#REF!</v>
      </c>
      <c r="FO10" t="e">
        <f>AND(#REF!,"AAAAAAf726o=")</f>
        <v>#REF!</v>
      </c>
      <c r="FP10" t="e">
        <f>AND(#REF!,"AAAAAAf726s=")</f>
        <v>#REF!</v>
      </c>
      <c r="FQ10" t="e">
        <f>AND(#REF!,"AAAAAAf726w=")</f>
        <v>#REF!</v>
      </c>
      <c r="FR10" t="e">
        <f>AND(#REF!,"AAAAAAf7260=")</f>
        <v>#REF!</v>
      </c>
      <c r="FS10" t="e">
        <f>AND(#REF!,"AAAAAAf7264=")</f>
        <v>#REF!</v>
      </c>
      <c r="FT10" t="e">
        <f>AND(#REF!,"AAAAAAf7268=")</f>
        <v>#REF!</v>
      </c>
      <c r="FU10" t="e">
        <f>AND(#REF!,"AAAAAAf727A=")</f>
        <v>#REF!</v>
      </c>
      <c r="FV10" t="e">
        <f>AND(#REF!,"AAAAAAf727E=")</f>
        <v>#REF!</v>
      </c>
      <c r="FW10" t="e">
        <f>AND(#REF!,"AAAAAAf727I=")</f>
        <v>#REF!</v>
      </c>
      <c r="FX10" t="e">
        <f>AND(#REF!,"AAAAAAf727M=")</f>
        <v>#REF!</v>
      </c>
      <c r="FY10" t="e">
        <f>IF(#REF!,"AAAAAAf727Q=",0)</f>
        <v>#REF!</v>
      </c>
      <c r="FZ10" t="e">
        <f>AND(#REF!,"AAAAAAf727U=")</f>
        <v>#REF!</v>
      </c>
      <c r="GA10" t="e">
        <f>AND(#REF!,"AAAAAAf727Y=")</f>
        <v>#REF!</v>
      </c>
      <c r="GB10" t="e">
        <f>AND(#REF!,"AAAAAAf727c=")</f>
        <v>#REF!</v>
      </c>
      <c r="GC10" t="e">
        <f>AND(#REF!,"AAAAAAf727g=")</f>
        <v>#REF!</v>
      </c>
      <c r="GD10" t="e">
        <f>AND(#REF!,"AAAAAAf727k=")</f>
        <v>#REF!</v>
      </c>
      <c r="GE10" t="e">
        <f>AND(#REF!,"AAAAAAf727o=")</f>
        <v>#REF!</v>
      </c>
      <c r="GF10" t="e">
        <f>AND(#REF!,"AAAAAAf727s=")</f>
        <v>#REF!</v>
      </c>
      <c r="GG10" t="e">
        <f>AND(#REF!,"AAAAAAf727w=")</f>
        <v>#REF!</v>
      </c>
      <c r="GH10" t="e">
        <f>AND(#REF!,"AAAAAAf7270=")</f>
        <v>#REF!</v>
      </c>
      <c r="GI10" t="e">
        <f>AND(#REF!,"AAAAAAf7274=")</f>
        <v>#REF!</v>
      </c>
      <c r="GJ10" t="e">
        <f>AND(#REF!,"AAAAAAf7278=")</f>
        <v>#REF!</v>
      </c>
      <c r="GK10" t="e">
        <f>AND(#REF!,"AAAAAAf728A=")</f>
        <v>#REF!</v>
      </c>
      <c r="GL10" t="e">
        <f>AND(#REF!,"AAAAAAf728E=")</f>
        <v>#REF!</v>
      </c>
      <c r="GM10" t="e">
        <f>AND(#REF!,"AAAAAAf728I=")</f>
        <v>#REF!</v>
      </c>
      <c r="GN10" t="e">
        <f>AND(#REF!,"AAAAAAf728M=")</f>
        <v>#REF!</v>
      </c>
      <c r="GO10" t="e">
        <f>AND(#REF!,"AAAAAAf728Q=")</f>
        <v>#REF!</v>
      </c>
      <c r="GP10" t="e">
        <f>AND(#REF!,"AAAAAAf728U=")</f>
        <v>#REF!</v>
      </c>
      <c r="GQ10" t="e">
        <f>AND(#REF!,"AAAAAAf728Y=")</f>
        <v>#REF!</v>
      </c>
      <c r="GR10" t="e">
        <f>AND(#REF!,"AAAAAAf728c=")</f>
        <v>#REF!</v>
      </c>
      <c r="GS10" t="e">
        <f>AND(#REF!,"AAAAAAf728g=")</f>
        <v>#REF!</v>
      </c>
      <c r="GT10" t="e">
        <f>AND(#REF!,"AAAAAAf728k=")</f>
        <v>#REF!</v>
      </c>
      <c r="GU10" t="e">
        <f>AND(#REF!,"AAAAAAf728o=")</f>
        <v>#REF!</v>
      </c>
      <c r="GV10" t="e">
        <f>AND(#REF!,"AAAAAAf728s=")</f>
        <v>#REF!</v>
      </c>
      <c r="GW10" t="e">
        <f>AND(#REF!,"AAAAAAf728w=")</f>
        <v>#REF!</v>
      </c>
      <c r="GX10" t="e">
        <f>AND(#REF!,"AAAAAAf7280=")</f>
        <v>#REF!</v>
      </c>
      <c r="GY10" t="e">
        <f>AND(#REF!,"AAAAAAf7284=")</f>
        <v>#REF!</v>
      </c>
      <c r="GZ10" t="e">
        <f>AND(#REF!,"AAAAAAf7288=")</f>
        <v>#REF!</v>
      </c>
      <c r="HA10" t="e">
        <f>AND(#REF!,"AAAAAAf729A=")</f>
        <v>#REF!</v>
      </c>
      <c r="HB10" t="e">
        <f>AND(#REF!,"AAAAAAf729E=")</f>
        <v>#REF!</v>
      </c>
      <c r="HC10" t="e">
        <f>AND(#REF!,"AAAAAAf729I=")</f>
        <v>#REF!</v>
      </c>
      <c r="HD10" t="e">
        <f>AND(#REF!,"AAAAAAf729M=")</f>
        <v>#REF!</v>
      </c>
      <c r="HE10" t="e">
        <f>AND(#REF!,"AAAAAAf729Q=")</f>
        <v>#REF!</v>
      </c>
      <c r="HF10" t="e">
        <f>AND(#REF!,"AAAAAAf729U=")</f>
        <v>#REF!</v>
      </c>
      <c r="HG10" t="e">
        <f>AND(#REF!,"AAAAAAf729Y=")</f>
        <v>#REF!</v>
      </c>
      <c r="HH10" t="e">
        <f>AND(#REF!,"AAAAAAf729c=")</f>
        <v>#REF!</v>
      </c>
      <c r="HI10" t="e">
        <f>AND(#REF!,"AAAAAAf729g=")</f>
        <v>#REF!</v>
      </c>
      <c r="HJ10" t="e">
        <f>AND(#REF!,"AAAAAAf729k=")</f>
        <v>#REF!</v>
      </c>
      <c r="HK10" t="e">
        <f>AND(#REF!,"AAAAAAf729o=")</f>
        <v>#REF!</v>
      </c>
      <c r="HL10" t="e">
        <f>AND(#REF!,"AAAAAAf729s=")</f>
        <v>#REF!</v>
      </c>
      <c r="HM10" t="e">
        <f>AND(#REF!,"AAAAAAf729w=")</f>
        <v>#REF!</v>
      </c>
      <c r="HN10" t="e">
        <f>AND(#REF!,"AAAAAAf7290=")</f>
        <v>#REF!</v>
      </c>
      <c r="HO10" t="e">
        <f>AND(#REF!,"AAAAAAf7294=")</f>
        <v>#REF!</v>
      </c>
      <c r="HP10" t="e">
        <f>AND(#REF!,"AAAAAAf7298=")</f>
        <v>#REF!</v>
      </c>
      <c r="HQ10" t="e">
        <f>AND(#REF!,"AAAAAAf72+A=")</f>
        <v>#REF!</v>
      </c>
      <c r="HR10" t="e">
        <f>AND(#REF!,"AAAAAAf72+E=")</f>
        <v>#REF!</v>
      </c>
      <c r="HS10" t="e">
        <f>AND(#REF!,"AAAAAAf72+I=")</f>
        <v>#REF!</v>
      </c>
      <c r="HT10" t="e">
        <f>AND(#REF!,"AAAAAAf72+M=")</f>
        <v>#REF!</v>
      </c>
      <c r="HU10" t="e">
        <f>AND(#REF!,"AAAAAAf72+Q=")</f>
        <v>#REF!</v>
      </c>
      <c r="HV10" t="e">
        <f>AND(#REF!,"AAAAAAf72+U=")</f>
        <v>#REF!</v>
      </c>
      <c r="HW10" t="e">
        <f>AND(#REF!,"AAAAAAf72+Y=")</f>
        <v>#REF!</v>
      </c>
      <c r="HX10" t="e">
        <f>AND(#REF!,"AAAAAAf72+c=")</f>
        <v>#REF!</v>
      </c>
      <c r="HY10" t="e">
        <f>AND(#REF!,"AAAAAAf72+g=")</f>
        <v>#REF!</v>
      </c>
      <c r="HZ10" t="e">
        <f>AND(#REF!,"AAAAAAf72+k=")</f>
        <v>#REF!</v>
      </c>
      <c r="IA10" t="e">
        <f>AND(#REF!,"AAAAAAf72+o=")</f>
        <v>#REF!</v>
      </c>
      <c r="IB10" t="e">
        <f>AND(#REF!,"AAAAAAf72+s=")</f>
        <v>#REF!</v>
      </c>
      <c r="IC10" t="e">
        <f>AND(#REF!,"AAAAAAf72+w=")</f>
        <v>#REF!</v>
      </c>
      <c r="ID10" t="e">
        <f>AND(#REF!,"AAAAAAf72+0=")</f>
        <v>#REF!</v>
      </c>
      <c r="IE10" t="e">
        <f>AND(#REF!,"AAAAAAf72+4=")</f>
        <v>#REF!</v>
      </c>
      <c r="IF10" t="e">
        <f>AND(#REF!,"AAAAAAf72+8=")</f>
        <v>#REF!</v>
      </c>
      <c r="IG10" t="e">
        <f>AND(#REF!,"AAAAAAf72/A=")</f>
        <v>#REF!</v>
      </c>
      <c r="IH10" t="e">
        <f>AND(#REF!,"AAAAAAf72/E=")</f>
        <v>#REF!</v>
      </c>
      <c r="II10" t="e">
        <f>AND(#REF!,"AAAAAAf72/I=")</f>
        <v>#REF!</v>
      </c>
      <c r="IJ10" t="e">
        <f>AND(#REF!,"AAAAAAf72/M=")</f>
        <v>#REF!</v>
      </c>
      <c r="IK10" t="e">
        <f>AND(#REF!,"AAAAAAf72/Q=")</f>
        <v>#REF!</v>
      </c>
      <c r="IL10" t="e">
        <f>AND(#REF!,"AAAAAAf72/U=")</f>
        <v>#REF!</v>
      </c>
      <c r="IM10" t="e">
        <f>AND(#REF!,"AAAAAAf72/Y=")</f>
        <v>#REF!</v>
      </c>
      <c r="IN10" t="e">
        <f>AND(#REF!,"AAAAAAf72/c=")</f>
        <v>#REF!</v>
      </c>
      <c r="IO10" t="e">
        <f>AND(#REF!,"AAAAAAf72/g=")</f>
        <v>#REF!</v>
      </c>
      <c r="IP10" t="e">
        <f>IF(#REF!,"AAAAAAf72/k=",0)</f>
        <v>#REF!</v>
      </c>
      <c r="IQ10" t="e">
        <f>AND(#REF!,"AAAAAAf72/o=")</f>
        <v>#REF!</v>
      </c>
      <c r="IR10" t="e">
        <f>AND(#REF!,"AAAAAAf72/s=")</f>
        <v>#REF!</v>
      </c>
      <c r="IS10" t="e">
        <f>AND(#REF!,"AAAAAAf72/w=")</f>
        <v>#REF!</v>
      </c>
      <c r="IT10" t="e">
        <f>AND(#REF!,"AAAAAAf72/0=")</f>
        <v>#REF!</v>
      </c>
      <c r="IU10" t="e">
        <f>AND(#REF!,"AAAAAAf72/4=")</f>
        <v>#REF!</v>
      </c>
      <c r="IV10" t="e">
        <f>AND(#REF!,"AAAAAAf72/8=")</f>
        <v>#REF!</v>
      </c>
    </row>
    <row r="11" spans="1:256" x14ac:dyDescent="0.2">
      <c r="A11" t="e">
        <f>AND(#REF!,"AAAAAEv/ngA=")</f>
        <v>#REF!</v>
      </c>
      <c r="B11" t="e">
        <f>AND(#REF!,"AAAAAEv/ngE=")</f>
        <v>#REF!</v>
      </c>
      <c r="C11" t="e">
        <f>AND(#REF!,"AAAAAEv/ngI=")</f>
        <v>#REF!</v>
      </c>
      <c r="D11" t="e">
        <f>AND(#REF!,"AAAAAEv/ngM=")</f>
        <v>#REF!</v>
      </c>
      <c r="E11" t="e">
        <f>AND(#REF!,"AAAAAEv/ngQ=")</f>
        <v>#REF!</v>
      </c>
      <c r="F11" t="e">
        <f>AND(#REF!,"AAAAAEv/ngU=")</f>
        <v>#REF!</v>
      </c>
      <c r="G11" t="e">
        <f>AND(#REF!,"AAAAAEv/ngY=")</f>
        <v>#REF!</v>
      </c>
      <c r="H11" t="e">
        <f>AND(#REF!,"AAAAAEv/ngc=")</f>
        <v>#REF!</v>
      </c>
      <c r="I11" t="e">
        <f>AND(#REF!,"AAAAAEv/ngg=")</f>
        <v>#REF!</v>
      </c>
      <c r="J11" t="e">
        <f>AND(#REF!,"AAAAAEv/ngk=")</f>
        <v>#REF!</v>
      </c>
      <c r="K11" t="e">
        <f>AND(#REF!,"AAAAAEv/ngo=")</f>
        <v>#REF!</v>
      </c>
      <c r="L11" t="e">
        <f>AND(#REF!,"AAAAAEv/ngs=")</f>
        <v>#REF!</v>
      </c>
      <c r="M11" t="e">
        <f>AND(#REF!,"AAAAAEv/ngw=")</f>
        <v>#REF!</v>
      </c>
      <c r="N11" t="e">
        <f>AND(#REF!,"AAAAAEv/ng0=")</f>
        <v>#REF!</v>
      </c>
      <c r="O11" t="e">
        <f>AND(#REF!,"AAAAAEv/ng4=")</f>
        <v>#REF!</v>
      </c>
      <c r="P11" t="e">
        <f>AND(#REF!,"AAAAAEv/ng8=")</f>
        <v>#REF!</v>
      </c>
      <c r="Q11" t="e">
        <f>AND(#REF!,"AAAAAEv/nhA=")</f>
        <v>#REF!</v>
      </c>
      <c r="R11" t="e">
        <f>AND(#REF!,"AAAAAEv/nhE=")</f>
        <v>#REF!</v>
      </c>
      <c r="S11" t="e">
        <f>AND(#REF!,"AAAAAEv/nhI=")</f>
        <v>#REF!</v>
      </c>
      <c r="T11" t="e">
        <f>AND(#REF!,"AAAAAEv/nhM=")</f>
        <v>#REF!</v>
      </c>
      <c r="U11" t="e">
        <f>AND(#REF!,"AAAAAEv/nhQ=")</f>
        <v>#REF!</v>
      </c>
      <c r="V11" t="e">
        <f>AND(#REF!,"AAAAAEv/nhU=")</f>
        <v>#REF!</v>
      </c>
      <c r="W11" t="e">
        <f>AND(#REF!,"AAAAAEv/nhY=")</f>
        <v>#REF!</v>
      </c>
      <c r="X11" t="e">
        <f>AND(#REF!,"AAAAAEv/nhc=")</f>
        <v>#REF!</v>
      </c>
      <c r="Y11" t="e">
        <f>AND(#REF!,"AAAAAEv/nhg=")</f>
        <v>#REF!</v>
      </c>
      <c r="Z11" t="e">
        <f>AND(#REF!,"AAAAAEv/nhk=")</f>
        <v>#REF!</v>
      </c>
      <c r="AA11" t="e">
        <f>AND(#REF!,"AAAAAEv/nho=")</f>
        <v>#REF!</v>
      </c>
      <c r="AB11" t="e">
        <f>AND(#REF!,"AAAAAEv/nhs=")</f>
        <v>#REF!</v>
      </c>
      <c r="AC11" t="e">
        <f>AND(#REF!,"AAAAAEv/nhw=")</f>
        <v>#REF!</v>
      </c>
      <c r="AD11" t="e">
        <f>AND(#REF!,"AAAAAEv/nh0=")</f>
        <v>#REF!</v>
      </c>
      <c r="AE11" t="e">
        <f>AND(#REF!,"AAAAAEv/nh4=")</f>
        <v>#REF!</v>
      </c>
      <c r="AF11" t="e">
        <f>AND(#REF!,"AAAAAEv/nh8=")</f>
        <v>#REF!</v>
      </c>
      <c r="AG11" t="e">
        <f>AND(#REF!,"AAAAAEv/niA=")</f>
        <v>#REF!</v>
      </c>
      <c r="AH11" t="e">
        <f>AND(#REF!,"AAAAAEv/niE=")</f>
        <v>#REF!</v>
      </c>
      <c r="AI11" t="e">
        <f>AND(#REF!,"AAAAAEv/niI=")</f>
        <v>#REF!</v>
      </c>
      <c r="AJ11" t="e">
        <f>AND(#REF!,"AAAAAEv/niM=")</f>
        <v>#REF!</v>
      </c>
      <c r="AK11" t="e">
        <f>AND(#REF!,"AAAAAEv/niQ=")</f>
        <v>#REF!</v>
      </c>
      <c r="AL11" t="e">
        <f>AND(#REF!,"AAAAAEv/niU=")</f>
        <v>#REF!</v>
      </c>
      <c r="AM11" t="e">
        <f>AND(#REF!,"AAAAAEv/niY=")</f>
        <v>#REF!</v>
      </c>
      <c r="AN11" t="e">
        <f>AND(#REF!,"AAAAAEv/nic=")</f>
        <v>#REF!</v>
      </c>
      <c r="AO11" t="e">
        <f>AND(#REF!,"AAAAAEv/nig=")</f>
        <v>#REF!</v>
      </c>
      <c r="AP11" t="e">
        <f>AND(#REF!,"AAAAAEv/nik=")</f>
        <v>#REF!</v>
      </c>
      <c r="AQ11" t="e">
        <f>AND(#REF!,"AAAAAEv/nio=")</f>
        <v>#REF!</v>
      </c>
      <c r="AR11" t="e">
        <f>AND(#REF!,"AAAAAEv/nis=")</f>
        <v>#REF!</v>
      </c>
      <c r="AS11" t="e">
        <f>AND(#REF!,"AAAAAEv/niw=")</f>
        <v>#REF!</v>
      </c>
      <c r="AT11" t="e">
        <f>AND(#REF!,"AAAAAEv/ni0=")</f>
        <v>#REF!</v>
      </c>
      <c r="AU11" t="e">
        <f>AND(#REF!,"AAAAAEv/ni4=")</f>
        <v>#REF!</v>
      </c>
      <c r="AV11" t="e">
        <f>AND(#REF!,"AAAAAEv/ni8=")</f>
        <v>#REF!</v>
      </c>
      <c r="AW11" t="e">
        <f>AND(#REF!,"AAAAAEv/njA=")</f>
        <v>#REF!</v>
      </c>
      <c r="AX11" t="e">
        <f>AND(#REF!,"AAAAAEv/njE=")</f>
        <v>#REF!</v>
      </c>
      <c r="AY11" t="e">
        <f>AND(#REF!,"AAAAAEv/njI=")</f>
        <v>#REF!</v>
      </c>
      <c r="AZ11" t="e">
        <f>AND(#REF!,"AAAAAEv/njM=")</f>
        <v>#REF!</v>
      </c>
      <c r="BA11" t="e">
        <f>AND(#REF!,"AAAAAEv/njQ=")</f>
        <v>#REF!</v>
      </c>
      <c r="BB11" t="e">
        <f>AND(#REF!,"AAAAAEv/njU=")</f>
        <v>#REF!</v>
      </c>
      <c r="BC11" t="e">
        <f>AND(#REF!,"AAAAAEv/njY=")</f>
        <v>#REF!</v>
      </c>
      <c r="BD11" t="e">
        <f>AND(#REF!,"AAAAAEv/njc=")</f>
        <v>#REF!</v>
      </c>
      <c r="BE11" t="e">
        <f>AND(#REF!,"AAAAAEv/njg=")</f>
        <v>#REF!</v>
      </c>
      <c r="BF11" t="e">
        <f>AND(#REF!,"AAAAAEv/njk=")</f>
        <v>#REF!</v>
      </c>
      <c r="BG11" t="e">
        <f>AND(#REF!,"AAAAAEv/njo=")</f>
        <v>#REF!</v>
      </c>
      <c r="BH11" t="e">
        <f>AND(#REF!,"AAAAAEv/njs=")</f>
        <v>#REF!</v>
      </c>
      <c r="BI11" t="e">
        <f>AND(#REF!,"AAAAAEv/njw=")</f>
        <v>#REF!</v>
      </c>
      <c r="BJ11" t="e">
        <f>AND(#REF!,"AAAAAEv/nj0=")</f>
        <v>#REF!</v>
      </c>
      <c r="BK11" t="e">
        <f>IF(#REF!,"AAAAAEv/nj4=",0)</f>
        <v>#REF!</v>
      </c>
      <c r="BL11" t="e">
        <f>AND(#REF!,"AAAAAEv/nj8=")</f>
        <v>#REF!</v>
      </c>
      <c r="BM11" t="e">
        <f>AND(#REF!,"AAAAAEv/nkA=")</f>
        <v>#REF!</v>
      </c>
      <c r="BN11" t="e">
        <f>AND(#REF!,"AAAAAEv/nkE=")</f>
        <v>#REF!</v>
      </c>
      <c r="BO11" t="e">
        <f>AND(#REF!,"AAAAAEv/nkI=")</f>
        <v>#REF!</v>
      </c>
      <c r="BP11" t="e">
        <f>AND(#REF!,"AAAAAEv/nkM=")</f>
        <v>#REF!</v>
      </c>
      <c r="BQ11" t="e">
        <f>AND(#REF!,"AAAAAEv/nkQ=")</f>
        <v>#REF!</v>
      </c>
      <c r="BR11" t="e">
        <f>AND(#REF!,"AAAAAEv/nkU=")</f>
        <v>#REF!</v>
      </c>
      <c r="BS11" t="e">
        <f>AND(#REF!,"AAAAAEv/nkY=")</f>
        <v>#REF!</v>
      </c>
      <c r="BT11" t="e">
        <f>AND(#REF!,"AAAAAEv/nkc=")</f>
        <v>#REF!</v>
      </c>
      <c r="BU11" t="e">
        <f>AND(#REF!,"AAAAAEv/nkg=")</f>
        <v>#REF!</v>
      </c>
      <c r="BV11" t="e">
        <f>AND(#REF!,"AAAAAEv/nkk=")</f>
        <v>#REF!</v>
      </c>
      <c r="BW11" t="e">
        <f>AND(#REF!,"AAAAAEv/nko=")</f>
        <v>#REF!</v>
      </c>
      <c r="BX11" t="e">
        <f>AND(#REF!,"AAAAAEv/nks=")</f>
        <v>#REF!</v>
      </c>
      <c r="BY11" t="e">
        <f>AND(#REF!,"AAAAAEv/nkw=")</f>
        <v>#REF!</v>
      </c>
      <c r="BZ11" t="e">
        <f>AND(#REF!,"AAAAAEv/nk0=")</f>
        <v>#REF!</v>
      </c>
      <c r="CA11" t="e">
        <f>AND(#REF!,"AAAAAEv/nk4=")</f>
        <v>#REF!</v>
      </c>
      <c r="CB11" t="e">
        <f>AND(#REF!,"AAAAAEv/nk8=")</f>
        <v>#REF!</v>
      </c>
      <c r="CC11" t="e">
        <f>AND(#REF!,"AAAAAEv/nlA=")</f>
        <v>#REF!</v>
      </c>
      <c r="CD11" t="e">
        <f>AND(#REF!,"AAAAAEv/nlE=")</f>
        <v>#REF!</v>
      </c>
      <c r="CE11" t="e">
        <f>AND(#REF!,"AAAAAEv/nlI=")</f>
        <v>#REF!</v>
      </c>
      <c r="CF11" t="e">
        <f>AND(#REF!,"AAAAAEv/nlM=")</f>
        <v>#REF!</v>
      </c>
      <c r="CG11" t="e">
        <f>AND(#REF!,"AAAAAEv/nlQ=")</f>
        <v>#REF!</v>
      </c>
      <c r="CH11" t="e">
        <f>AND(#REF!,"AAAAAEv/nlU=")</f>
        <v>#REF!</v>
      </c>
      <c r="CI11" t="e">
        <f>AND(#REF!,"AAAAAEv/nlY=")</f>
        <v>#REF!</v>
      </c>
      <c r="CJ11" t="e">
        <f>AND(#REF!,"AAAAAEv/nlc=")</f>
        <v>#REF!</v>
      </c>
      <c r="CK11" t="e">
        <f>AND(#REF!,"AAAAAEv/nlg=")</f>
        <v>#REF!</v>
      </c>
      <c r="CL11" t="e">
        <f>AND(#REF!,"AAAAAEv/nlk=")</f>
        <v>#REF!</v>
      </c>
      <c r="CM11" t="e">
        <f>AND(#REF!,"AAAAAEv/nlo=")</f>
        <v>#REF!</v>
      </c>
      <c r="CN11" t="e">
        <f>AND(#REF!,"AAAAAEv/nls=")</f>
        <v>#REF!</v>
      </c>
      <c r="CO11" t="e">
        <f>AND(#REF!,"AAAAAEv/nlw=")</f>
        <v>#REF!</v>
      </c>
      <c r="CP11" t="e">
        <f>AND(#REF!,"AAAAAEv/nl0=")</f>
        <v>#REF!</v>
      </c>
      <c r="CQ11" t="e">
        <f>AND(#REF!,"AAAAAEv/nl4=")</f>
        <v>#REF!</v>
      </c>
      <c r="CR11" t="e">
        <f>AND(#REF!,"AAAAAEv/nl8=")</f>
        <v>#REF!</v>
      </c>
      <c r="CS11" t="e">
        <f>AND(#REF!,"AAAAAEv/nmA=")</f>
        <v>#REF!</v>
      </c>
      <c r="CT11" t="e">
        <f>AND(#REF!,"AAAAAEv/nmE=")</f>
        <v>#REF!</v>
      </c>
      <c r="CU11" t="e">
        <f>AND(#REF!,"AAAAAEv/nmI=")</f>
        <v>#REF!</v>
      </c>
      <c r="CV11" t="e">
        <f>AND(#REF!,"AAAAAEv/nmM=")</f>
        <v>#REF!</v>
      </c>
      <c r="CW11" t="e">
        <f>AND(#REF!,"AAAAAEv/nmQ=")</f>
        <v>#REF!</v>
      </c>
      <c r="CX11" t="e">
        <f>AND(#REF!,"AAAAAEv/nmU=")</f>
        <v>#REF!</v>
      </c>
      <c r="CY11" t="e">
        <f>AND(#REF!,"AAAAAEv/nmY=")</f>
        <v>#REF!</v>
      </c>
      <c r="CZ11" t="e">
        <f>AND(#REF!,"AAAAAEv/nmc=")</f>
        <v>#REF!</v>
      </c>
      <c r="DA11" t="e">
        <f>AND(#REF!,"AAAAAEv/nmg=")</f>
        <v>#REF!</v>
      </c>
      <c r="DB11" t="e">
        <f>AND(#REF!,"AAAAAEv/nmk=")</f>
        <v>#REF!</v>
      </c>
      <c r="DC11" t="e">
        <f>AND(#REF!,"AAAAAEv/nmo=")</f>
        <v>#REF!</v>
      </c>
      <c r="DD11" t="e">
        <f>AND(#REF!,"AAAAAEv/nms=")</f>
        <v>#REF!</v>
      </c>
      <c r="DE11" t="e">
        <f>AND(#REF!,"AAAAAEv/nmw=")</f>
        <v>#REF!</v>
      </c>
      <c r="DF11" t="e">
        <f>AND(#REF!,"AAAAAEv/nm0=")</f>
        <v>#REF!</v>
      </c>
      <c r="DG11" t="e">
        <f>AND(#REF!,"AAAAAEv/nm4=")</f>
        <v>#REF!</v>
      </c>
      <c r="DH11" t="e">
        <f>AND(#REF!,"AAAAAEv/nm8=")</f>
        <v>#REF!</v>
      </c>
      <c r="DI11" t="e">
        <f>AND(#REF!,"AAAAAEv/nnA=")</f>
        <v>#REF!</v>
      </c>
      <c r="DJ11" t="e">
        <f>AND(#REF!,"AAAAAEv/nnE=")</f>
        <v>#REF!</v>
      </c>
      <c r="DK11" t="e">
        <f>AND(#REF!,"AAAAAEv/nnI=")</f>
        <v>#REF!</v>
      </c>
      <c r="DL11" t="e">
        <f>AND(#REF!,"AAAAAEv/nnM=")</f>
        <v>#REF!</v>
      </c>
      <c r="DM11" t="e">
        <f>AND(#REF!,"AAAAAEv/nnQ=")</f>
        <v>#REF!</v>
      </c>
      <c r="DN11" t="e">
        <f>AND(#REF!,"AAAAAEv/nnU=")</f>
        <v>#REF!</v>
      </c>
      <c r="DO11" t="e">
        <f>AND(#REF!,"AAAAAEv/nnY=")</f>
        <v>#REF!</v>
      </c>
      <c r="DP11" t="e">
        <f>AND(#REF!,"AAAAAEv/nnc=")</f>
        <v>#REF!</v>
      </c>
      <c r="DQ11" t="e">
        <f>AND(#REF!,"AAAAAEv/nng=")</f>
        <v>#REF!</v>
      </c>
      <c r="DR11" t="e">
        <f>AND(#REF!,"AAAAAEv/nnk=")</f>
        <v>#REF!</v>
      </c>
      <c r="DS11" t="e">
        <f>AND(#REF!,"AAAAAEv/nno=")</f>
        <v>#REF!</v>
      </c>
      <c r="DT11" t="e">
        <f>AND(#REF!,"AAAAAEv/nns=")</f>
        <v>#REF!</v>
      </c>
      <c r="DU11" t="e">
        <f>AND(#REF!,"AAAAAEv/nnw=")</f>
        <v>#REF!</v>
      </c>
      <c r="DV11" t="e">
        <f>AND(#REF!,"AAAAAEv/nn0=")</f>
        <v>#REF!</v>
      </c>
      <c r="DW11" t="e">
        <f>AND(#REF!,"AAAAAEv/nn4=")</f>
        <v>#REF!</v>
      </c>
      <c r="DX11" t="e">
        <f>AND(#REF!,"AAAAAEv/nn8=")</f>
        <v>#REF!</v>
      </c>
      <c r="DY11" t="e">
        <f>AND(#REF!,"AAAAAEv/noA=")</f>
        <v>#REF!</v>
      </c>
      <c r="DZ11" t="e">
        <f>AND(#REF!,"AAAAAEv/noE=")</f>
        <v>#REF!</v>
      </c>
      <c r="EA11" t="e">
        <f>AND(#REF!,"AAAAAEv/noI=")</f>
        <v>#REF!</v>
      </c>
      <c r="EB11" t="e">
        <f>IF(#REF!,"AAAAAEv/noM=",0)</f>
        <v>#REF!</v>
      </c>
      <c r="EC11" t="e">
        <f>AND(#REF!,"AAAAAEv/noQ=")</f>
        <v>#REF!</v>
      </c>
      <c r="ED11" t="e">
        <f>AND(#REF!,"AAAAAEv/noU=")</f>
        <v>#REF!</v>
      </c>
      <c r="EE11" t="e">
        <f>AND(#REF!,"AAAAAEv/noY=")</f>
        <v>#REF!</v>
      </c>
      <c r="EF11" t="e">
        <f>AND(#REF!,"AAAAAEv/noc=")</f>
        <v>#REF!</v>
      </c>
      <c r="EG11" t="e">
        <f>AND(#REF!,"AAAAAEv/nog=")</f>
        <v>#REF!</v>
      </c>
      <c r="EH11" t="e">
        <f>AND(#REF!,"AAAAAEv/nok=")</f>
        <v>#REF!</v>
      </c>
      <c r="EI11" t="e">
        <f>AND(#REF!,"AAAAAEv/noo=")</f>
        <v>#REF!</v>
      </c>
      <c r="EJ11" t="e">
        <f>AND(#REF!,"AAAAAEv/nos=")</f>
        <v>#REF!</v>
      </c>
      <c r="EK11" t="e">
        <f>AND(#REF!,"AAAAAEv/now=")</f>
        <v>#REF!</v>
      </c>
      <c r="EL11" t="e">
        <f>AND(#REF!,"AAAAAEv/no0=")</f>
        <v>#REF!</v>
      </c>
      <c r="EM11" t="e">
        <f>AND(#REF!,"AAAAAEv/no4=")</f>
        <v>#REF!</v>
      </c>
      <c r="EN11" t="e">
        <f>AND(#REF!,"AAAAAEv/no8=")</f>
        <v>#REF!</v>
      </c>
      <c r="EO11" t="e">
        <f>AND(#REF!,"AAAAAEv/npA=")</f>
        <v>#REF!</v>
      </c>
      <c r="EP11" t="e">
        <f>AND(#REF!,"AAAAAEv/npE=")</f>
        <v>#REF!</v>
      </c>
      <c r="EQ11" t="e">
        <f>AND(#REF!,"AAAAAEv/npI=")</f>
        <v>#REF!</v>
      </c>
      <c r="ER11" t="e">
        <f>AND(#REF!,"AAAAAEv/npM=")</f>
        <v>#REF!</v>
      </c>
      <c r="ES11" t="e">
        <f>AND(#REF!,"AAAAAEv/npQ=")</f>
        <v>#REF!</v>
      </c>
      <c r="ET11" t="e">
        <f>AND(#REF!,"AAAAAEv/npU=")</f>
        <v>#REF!</v>
      </c>
      <c r="EU11" t="e">
        <f>AND(#REF!,"AAAAAEv/npY=")</f>
        <v>#REF!</v>
      </c>
      <c r="EV11" t="e">
        <f>AND(#REF!,"AAAAAEv/npc=")</f>
        <v>#REF!</v>
      </c>
      <c r="EW11" t="e">
        <f>AND(#REF!,"AAAAAEv/npg=")</f>
        <v>#REF!</v>
      </c>
      <c r="EX11" t="e">
        <f>AND(#REF!,"AAAAAEv/npk=")</f>
        <v>#REF!</v>
      </c>
      <c r="EY11" t="e">
        <f>AND(#REF!,"AAAAAEv/npo=")</f>
        <v>#REF!</v>
      </c>
      <c r="EZ11" t="e">
        <f>AND(#REF!,"AAAAAEv/nps=")</f>
        <v>#REF!</v>
      </c>
      <c r="FA11" t="e">
        <f>AND(#REF!,"AAAAAEv/npw=")</f>
        <v>#REF!</v>
      </c>
      <c r="FB11" t="e">
        <f>AND(#REF!,"AAAAAEv/np0=")</f>
        <v>#REF!</v>
      </c>
      <c r="FC11" t="e">
        <f>AND(#REF!,"AAAAAEv/np4=")</f>
        <v>#REF!</v>
      </c>
      <c r="FD11" t="e">
        <f>AND(#REF!,"AAAAAEv/np8=")</f>
        <v>#REF!</v>
      </c>
      <c r="FE11" t="e">
        <f>AND(#REF!,"AAAAAEv/nqA=")</f>
        <v>#REF!</v>
      </c>
      <c r="FF11" t="e">
        <f>AND(#REF!,"AAAAAEv/nqE=")</f>
        <v>#REF!</v>
      </c>
      <c r="FG11" t="e">
        <f>AND(#REF!,"AAAAAEv/nqI=")</f>
        <v>#REF!</v>
      </c>
      <c r="FH11" t="e">
        <f>AND(#REF!,"AAAAAEv/nqM=")</f>
        <v>#REF!</v>
      </c>
      <c r="FI11" t="e">
        <f>AND(#REF!,"AAAAAEv/nqQ=")</f>
        <v>#REF!</v>
      </c>
      <c r="FJ11" t="e">
        <f>AND(#REF!,"AAAAAEv/nqU=")</f>
        <v>#REF!</v>
      </c>
      <c r="FK11" t="e">
        <f>AND(#REF!,"AAAAAEv/nqY=")</f>
        <v>#REF!</v>
      </c>
      <c r="FL11" t="e">
        <f>AND(#REF!,"AAAAAEv/nqc=")</f>
        <v>#REF!</v>
      </c>
      <c r="FM11" t="e">
        <f>AND(#REF!,"AAAAAEv/nqg=")</f>
        <v>#REF!</v>
      </c>
      <c r="FN11" t="e">
        <f>AND(#REF!,"AAAAAEv/nqk=")</f>
        <v>#REF!</v>
      </c>
      <c r="FO11" t="e">
        <f>AND(#REF!,"AAAAAEv/nqo=")</f>
        <v>#REF!</v>
      </c>
      <c r="FP11" t="e">
        <f>AND(#REF!,"AAAAAEv/nqs=")</f>
        <v>#REF!</v>
      </c>
      <c r="FQ11" t="e">
        <f>AND(#REF!,"AAAAAEv/nqw=")</f>
        <v>#REF!</v>
      </c>
      <c r="FR11" t="e">
        <f>AND(#REF!,"AAAAAEv/nq0=")</f>
        <v>#REF!</v>
      </c>
      <c r="FS11" t="e">
        <f>AND(#REF!,"AAAAAEv/nq4=")</f>
        <v>#REF!</v>
      </c>
      <c r="FT11" t="e">
        <f>AND(#REF!,"AAAAAEv/nq8=")</f>
        <v>#REF!</v>
      </c>
      <c r="FU11" t="e">
        <f>AND(#REF!,"AAAAAEv/nrA=")</f>
        <v>#REF!</v>
      </c>
      <c r="FV11" t="e">
        <f>AND(#REF!,"AAAAAEv/nrE=")</f>
        <v>#REF!</v>
      </c>
      <c r="FW11" t="e">
        <f>AND(#REF!,"AAAAAEv/nrI=")</f>
        <v>#REF!</v>
      </c>
      <c r="FX11" t="e">
        <f>AND(#REF!,"AAAAAEv/nrM=")</f>
        <v>#REF!</v>
      </c>
      <c r="FY11" t="e">
        <f>AND(#REF!,"AAAAAEv/nrQ=")</f>
        <v>#REF!</v>
      </c>
      <c r="FZ11" t="e">
        <f>AND(#REF!,"AAAAAEv/nrU=")</f>
        <v>#REF!</v>
      </c>
      <c r="GA11" t="e">
        <f>AND(#REF!,"AAAAAEv/nrY=")</f>
        <v>#REF!</v>
      </c>
      <c r="GB11" t="e">
        <f>AND(#REF!,"AAAAAEv/nrc=")</f>
        <v>#REF!</v>
      </c>
      <c r="GC11" t="e">
        <f>AND(#REF!,"AAAAAEv/nrg=")</f>
        <v>#REF!</v>
      </c>
      <c r="GD11" t="e">
        <f>AND(#REF!,"AAAAAEv/nrk=")</f>
        <v>#REF!</v>
      </c>
      <c r="GE11" t="e">
        <f>AND(#REF!,"AAAAAEv/nro=")</f>
        <v>#REF!</v>
      </c>
      <c r="GF11" t="e">
        <f>AND(#REF!,"AAAAAEv/nrs=")</f>
        <v>#REF!</v>
      </c>
      <c r="GG11" t="e">
        <f>AND(#REF!,"AAAAAEv/nrw=")</f>
        <v>#REF!</v>
      </c>
      <c r="GH11" t="e">
        <f>AND(#REF!,"AAAAAEv/nr0=")</f>
        <v>#REF!</v>
      </c>
      <c r="GI11" t="e">
        <f>AND(#REF!,"AAAAAEv/nr4=")</f>
        <v>#REF!</v>
      </c>
      <c r="GJ11" t="e">
        <f>AND(#REF!,"AAAAAEv/nr8=")</f>
        <v>#REF!</v>
      </c>
      <c r="GK11" t="e">
        <f>AND(#REF!,"AAAAAEv/nsA=")</f>
        <v>#REF!</v>
      </c>
      <c r="GL11" t="e">
        <f>AND(#REF!,"AAAAAEv/nsE=")</f>
        <v>#REF!</v>
      </c>
      <c r="GM11" t="e">
        <f>AND(#REF!,"AAAAAEv/nsI=")</f>
        <v>#REF!</v>
      </c>
      <c r="GN11" t="e">
        <f>AND(#REF!,"AAAAAEv/nsM=")</f>
        <v>#REF!</v>
      </c>
      <c r="GO11" t="e">
        <f>AND(#REF!,"AAAAAEv/nsQ=")</f>
        <v>#REF!</v>
      </c>
      <c r="GP11" t="e">
        <f>AND(#REF!,"AAAAAEv/nsU=")</f>
        <v>#REF!</v>
      </c>
      <c r="GQ11" t="e">
        <f>AND(#REF!,"AAAAAEv/nsY=")</f>
        <v>#REF!</v>
      </c>
      <c r="GR11" t="e">
        <f>AND(#REF!,"AAAAAEv/nsc=")</f>
        <v>#REF!</v>
      </c>
      <c r="GS11" t="e">
        <f>IF(#REF!,"AAAAAEv/nsg=",0)</f>
        <v>#REF!</v>
      </c>
      <c r="GT11" t="e">
        <f>IF(#REF!,"AAAAAEv/nsk=",0)</f>
        <v>#REF!</v>
      </c>
      <c r="GU11" t="e">
        <f>IF(#REF!,"AAAAAEv/nso=",0)</f>
        <v>#REF!</v>
      </c>
      <c r="GV11" t="e">
        <f>IF(#REF!,"AAAAAEv/nss=",0)</f>
        <v>#REF!</v>
      </c>
      <c r="GW11" t="e">
        <f>IF(#REF!,"AAAAAEv/nsw=",0)</f>
        <v>#REF!</v>
      </c>
      <c r="GX11" t="e">
        <f>IF(#REF!,"AAAAAEv/ns0=",0)</f>
        <v>#REF!</v>
      </c>
      <c r="GY11" t="e">
        <f>IF(#REF!,"AAAAAEv/ns4=",0)</f>
        <v>#REF!</v>
      </c>
      <c r="GZ11" t="e">
        <f>IF(#REF!,"AAAAAEv/ns8=",0)</f>
        <v>#REF!</v>
      </c>
      <c r="HA11" t="e">
        <f>IF(#REF!,"AAAAAEv/ntA=",0)</f>
        <v>#REF!</v>
      </c>
      <c r="HB11" t="e">
        <f>IF(#REF!,"AAAAAEv/ntE=",0)</f>
        <v>#REF!</v>
      </c>
      <c r="HC11" t="e">
        <f>IF(#REF!,"AAAAAEv/ntI=",0)</f>
        <v>#REF!</v>
      </c>
      <c r="HD11" t="e">
        <f>IF(#REF!,"AAAAAEv/ntM=",0)</f>
        <v>#REF!</v>
      </c>
      <c r="HE11" t="e">
        <f>IF(#REF!,"AAAAAEv/ntQ=",0)</f>
        <v>#REF!</v>
      </c>
      <c r="HF11" t="e">
        <f>IF(#REF!,"AAAAAEv/ntU=",0)</f>
        <v>#REF!</v>
      </c>
      <c r="HG11" t="e">
        <f>IF(#REF!,"AAAAAEv/ntY=",0)</f>
        <v>#REF!</v>
      </c>
      <c r="HH11" t="e">
        <f>IF(#REF!,"AAAAAEv/ntc=",0)</f>
        <v>#REF!</v>
      </c>
      <c r="HI11" t="e">
        <f>IF(#REF!,"AAAAAEv/ntg=",0)</f>
        <v>#REF!</v>
      </c>
      <c r="HJ11" t="e">
        <f>IF(#REF!,"AAAAAEv/ntk=",0)</f>
        <v>#REF!</v>
      </c>
      <c r="HK11" t="e">
        <f>IF(#REF!,"AAAAAEv/nto=",0)</f>
        <v>#REF!</v>
      </c>
      <c r="HL11" t="e">
        <f>IF(#REF!,"AAAAAEv/nts=",0)</f>
        <v>#REF!</v>
      </c>
      <c r="HM11" t="e">
        <f>IF(#REF!,"AAAAAEv/ntw=",0)</f>
        <v>#REF!</v>
      </c>
      <c r="HN11" t="e">
        <f>IF(#REF!,"AAAAAEv/nt0=",0)</f>
        <v>#REF!</v>
      </c>
      <c r="HO11" t="e">
        <f>IF(#REF!,"AAAAAEv/nt4=",0)</f>
        <v>#REF!</v>
      </c>
      <c r="HP11" t="e">
        <f>IF(#REF!,"AAAAAEv/nt8=",0)</f>
        <v>#REF!</v>
      </c>
      <c r="HQ11" t="e">
        <f>IF(#REF!,"AAAAAEv/nuA=",0)</f>
        <v>#REF!</v>
      </c>
      <c r="HR11" t="e">
        <f>IF(#REF!,"AAAAAEv/nuE=",0)</f>
        <v>#REF!</v>
      </c>
      <c r="HS11" t="e">
        <f>IF(#REF!,"AAAAAEv/nuI=",0)</f>
        <v>#REF!</v>
      </c>
      <c r="HT11" t="e">
        <f>IF(#REF!,"AAAAAEv/nuM=",0)</f>
        <v>#REF!</v>
      </c>
      <c r="HU11" t="e">
        <f>IF(#REF!,"AAAAAEv/nuQ=",0)</f>
        <v>#REF!</v>
      </c>
      <c r="HV11" t="e">
        <f>IF(#REF!,"AAAAAEv/nuU=",0)</f>
        <v>#REF!</v>
      </c>
      <c r="HW11" t="e">
        <f>IF(#REF!,"AAAAAEv/nuY=",0)</f>
        <v>#REF!</v>
      </c>
      <c r="HX11" t="e">
        <f>IF(#REF!,"AAAAAEv/nuc=",0)</f>
        <v>#REF!</v>
      </c>
      <c r="HY11" t="e">
        <f>IF(#REF!,"AAAAAEv/nug=",0)</f>
        <v>#REF!</v>
      </c>
      <c r="HZ11" t="e">
        <f>IF(#REF!,"AAAAAEv/nuk=",0)</f>
        <v>#REF!</v>
      </c>
      <c r="IA11" t="e">
        <f>IF(#REF!,"AAAAAEv/nuo=",0)</f>
        <v>#REF!</v>
      </c>
      <c r="IB11" t="e">
        <f>IF(#REF!,"AAAAAEv/nus=",0)</f>
        <v>#REF!</v>
      </c>
      <c r="IC11" t="e">
        <f>IF(#REF!,"AAAAAEv/nuw=",0)</f>
        <v>#REF!</v>
      </c>
      <c r="ID11" t="e">
        <f>IF(#REF!,"AAAAAEv/nu0=",0)</f>
        <v>#REF!</v>
      </c>
      <c r="IE11" t="e">
        <f>IF(#REF!,"AAAAAEv/nu4=",0)</f>
        <v>#REF!</v>
      </c>
      <c r="IF11" t="e">
        <f>IF(#REF!,"AAAAAEv/nu8=",0)</f>
        <v>#REF!</v>
      </c>
      <c r="IG11" t="e">
        <f>IF(#REF!,"AAAAAEv/nvA=",0)</f>
        <v>#REF!</v>
      </c>
      <c r="IH11" t="e">
        <f>IF(#REF!,"AAAAAEv/nvE=",0)</f>
        <v>#REF!</v>
      </c>
      <c r="II11" t="e">
        <f>IF(#REF!,"AAAAAEv/nvI=",0)</f>
        <v>#REF!</v>
      </c>
      <c r="IJ11" t="e">
        <f>IF(#REF!,"AAAAAEv/nvM=",0)</f>
        <v>#REF!</v>
      </c>
      <c r="IK11" t="e">
        <f>IF(#REF!,"AAAAAEv/nvQ=",0)</f>
        <v>#REF!</v>
      </c>
      <c r="IL11" t="e">
        <f>IF(#REF!,"AAAAAEv/nvU=",0)</f>
        <v>#REF!</v>
      </c>
      <c r="IM11" t="e">
        <f>IF(#REF!,"AAAAAEv/nvY=",0)</f>
        <v>#REF!</v>
      </c>
      <c r="IN11" t="e">
        <f>IF(#REF!,"AAAAAEv/nvc=",0)</f>
        <v>#REF!</v>
      </c>
      <c r="IO11" t="e">
        <f>IF(#REF!,"AAAAAEv/nvg=",0)</f>
        <v>#REF!</v>
      </c>
      <c r="IP11" t="e">
        <f>IF(#REF!,"AAAAAEv/nvk=",0)</f>
        <v>#REF!</v>
      </c>
      <c r="IQ11" t="e">
        <f>IF(#REF!,"AAAAAEv/nvo=",0)</f>
        <v>#REF!</v>
      </c>
      <c r="IR11" t="e">
        <f>IF(#REF!,"AAAAAEv/nvs=",0)</f>
        <v>#REF!</v>
      </c>
      <c r="IS11" t="e">
        <f>IF(#REF!,"AAAAAEv/nvw=",0)</f>
        <v>#REF!</v>
      </c>
      <c r="IT11" t="e">
        <f>IF(#REF!,"AAAAAEv/nv0=",0)</f>
        <v>#REF!</v>
      </c>
      <c r="IU11" t="e">
        <f>IF(#REF!,"AAAAAEv/nv4=",0)</f>
        <v>#REF!</v>
      </c>
      <c r="IV11" t="e">
        <f>IF(#REF!,"AAAAAEv/nv8=",0)</f>
        <v>#REF!</v>
      </c>
    </row>
    <row r="12" spans="1:256" x14ac:dyDescent="0.2">
      <c r="A12" t="e">
        <f>IF(#REF!,"AAAAAC7/4gA=",0)</f>
        <v>#REF!</v>
      </c>
      <c r="B12" t="e">
        <f>IF(#REF!,"AAAAAC7/4gE=",0)</f>
        <v>#REF!</v>
      </c>
      <c r="C12" t="e">
        <f>IF(#REF!,"AAAAAC7/4gI=",0)</f>
        <v>#REF!</v>
      </c>
      <c r="D12" t="e">
        <f>IF(#REF!,"AAAAAC7/4gM=",0)</f>
        <v>#REF!</v>
      </c>
      <c r="E12" t="e">
        <f>IF(#REF!,"AAAAAC7/4gQ=",0)</f>
        <v>#REF!</v>
      </c>
      <c r="F12" t="e">
        <f>IF(#REF!,"AAAAAC7/4gU=",0)</f>
        <v>#REF!</v>
      </c>
      <c r="G12" t="e">
        <f>IF(#REF!,"AAAAAC7/4gY=",0)</f>
        <v>#REF!</v>
      </c>
      <c r="H12" t="e">
        <f>IF(#REF!,"AAAAAC7/4gc=",0)</f>
        <v>#REF!</v>
      </c>
      <c r="I12" t="e">
        <f>IF(#REF!,"AAAAAC7/4gg=",0)</f>
        <v>#REF!</v>
      </c>
      <c r="J12" t="e">
        <f>IF(#REF!,"AAAAAC7/4gk=",0)</f>
        <v>#REF!</v>
      </c>
      <c r="K12" t="e">
        <f>IF(#REF!,"AAAAAC7/4go=",0)</f>
        <v>#REF!</v>
      </c>
      <c r="L12" t="e">
        <f>IF(#REF!,"AAAAAC7/4gs=",0)</f>
        <v>#REF!</v>
      </c>
      <c r="M12" t="e">
        <f>IF(#REF!,"AAAAAC7/4gw=",0)</f>
        <v>#REF!</v>
      </c>
      <c r="N12" t="e">
        <f>AND(#REF!,"AAAAAC7/4g0=")</f>
        <v>#REF!</v>
      </c>
      <c r="O12" t="e">
        <f>AND(#REF!,"AAAAAC7/4g4=")</f>
        <v>#REF!</v>
      </c>
      <c r="P12" t="e">
        <f>AND(#REF!,"AAAAAC7/4g8=")</f>
        <v>#REF!</v>
      </c>
      <c r="Q12" t="e">
        <f>AND(#REF!,"AAAAAC7/4hA=")</f>
        <v>#REF!</v>
      </c>
      <c r="R12" t="e">
        <f>AND(#REF!,"AAAAAC7/4hE=")</f>
        <v>#REF!</v>
      </c>
      <c r="S12" t="e">
        <f>AND(#REF!,"AAAAAC7/4hI=")</f>
        <v>#REF!</v>
      </c>
      <c r="T12" t="e">
        <f>AND(#REF!,"AAAAAC7/4hM=")</f>
        <v>#REF!</v>
      </c>
      <c r="U12" t="e">
        <f>AND(#REF!,"AAAAAC7/4hQ=")</f>
        <v>#REF!</v>
      </c>
      <c r="V12" t="e">
        <f>AND(#REF!,"AAAAAC7/4hU=")</f>
        <v>#REF!</v>
      </c>
      <c r="W12" t="e">
        <f>AND(#REF!,"AAAAAC7/4hY=")</f>
        <v>#REF!</v>
      </c>
      <c r="X12" t="e">
        <f>AND(#REF!,"AAAAAC7/4hc=")</f>
        <v>#REF!</v>
      </c>
      <c r="Y12" t="e">
        <f>AND(#REF!,"AAAAAC7/4hg=")</f>
        <v>#REF!</v>
      </c>
      <c r="Z12" t="e">
        <f>AND(#REF!,"AAAAAC7/4hk=")</f>
        <v>#REF!</v>
      </c>
      <c r="AA12" t="e">
        <f>AND(#REF!,"AAAAAC7/4ho=")</f>
        <v>#REF!</v>
      </c>
      <c r="AB12" t="e">
        <f>AND(#REF!,"AAAAAC7/4hs=")</f>
        <v>#REF!</v>
      </c>
      <c r="AC12" t="e">
        <f>AND(#REF!,"AAAAAC7/4hw=")</f>
        <v>#REF!</v>
      </c>
      <c r="AD12" t="e">
        <f>AND(#REF!,"AAAAAC7/4h0=")</f>
        <v>#REF!</v>
      </c>
      <c r="AE12" t="e">
        <f>AND(#REF!,"AAAAAC7/4h4=")</f>
        <v>#REF!</v>
      </c>
      <c r="AF12" t="e">
        <f>AND(#REF!,"AAAAAC7/4h8=")</f>
        <v>#REF!</v>
      </c>
      <c r="AG12" t="e">
        <f>AND(#REF!,"AAAAAC7/4iA=")</f>
        <v>#REF!</v>
      </c>
      <c r="AH12" t="e">
        <f>AND(#REF!,"AAAAAC7/4iE=")</f>
        <v>#REF!</v>
      </c>
      <c r="AI12" t="e">
        <f>AND(#REF!,"AAAAAC7/4iI=")</f>
        <v>#REF!</v>
      </c>
      <c r="AJ12" t="e">
        <f>AND(#REF!,"AAAAAC7/4iM=")</f>
        <v>#REF!</v>
      </c>
      <c r="AK12" t="e">
        <f>AND(#REF!,"AAAAAC7/4iQ=")</f>
        <v>#REF!</v>
      </c>
      <c r="AL12" t="e">
        <f>AND(#REF!,"AAAAAC7/4iU=")</f>
        <v>#REF!</v>
      </c>
      <c r="AM12" t="e">
        <f>AND(#REF!,"AAAAAC7/4iY=")</f>
        <v>#REF!</v>
      </c>
      <c r="AN12" t="e">
        <f>AND(#REF!,"AAAAAC7/4ic=")</f>
        <v>#REF!</v>
      </c>
      <c r="AO12" t="e">
        <f>AND(#REF!,"AAAAAC7/4ig=")</f>
        <v>#REF!</v>
      </c>
      <c r="AP12" t="e">
        <f>AND(#REF!,"AAAAAC7/4ik=")</f>
        <v>#REF!</v>
      </c>
      <c r="AQ12" t="e">
        <f>AND(#REF!,"AAAAAC7/4io=")</f>
        <v>#REF!</v>
      </c>
      <c r="AR12" t="e">
        <f>AND(#REF!,"AAAAAC7/4is=")</f>
        <v>#REF!</v>
      </c>
      <c r="AS12" t="e">
        <f>AND(#REF!,"AAAAAC7/4iw=")</f>
        <v>#REF!</v>
      </c>
      <c r="AT12" t="e">
        <f>AND(#REF!,"AAAAAC7/4i0=")</f>
        <v>#REF!</v>
      </c>
      <c r="AU12" t="e">
        <f>AND(#REF!,"AAAAAC7/4i4=")</f>
        <v>#REF!</v>
      </c>
      <c r="AV12" t="e">
        <f>AND(#REF!,"AAAAAC7/4i8=")</f>
        <v>#REF!</v>
      </c>
      <c r="AW12" t="e">
        <f>AND(#REF!,"AAAAAC7/4jA=")</f>
        <v>#REF!</v>
      </c>
      <c r="AX12" t="e">
        <f>AND(#REF!,"AAAAAC7/4jE=")</f>
        <v>#REF!</v>
      </c>
      <c r="AY12" t="e">
        <f>AND(#REF!,"AAAAAC7/4jI=")</f>
        <v>#REF!</v>
      </c>
      <c r="AZ12" t="e">
        <f>AND(#REF!,"AAAAAC7/4jM=")</f>
        <v>#REF!</v>
      </c>
      <c r="BA12" t="e">
        <f>AND(#REF!,"AAAAAC7/4jQ=")</f>
        <v>#REF!</v>
      </c>
      <c r="BB12" t="e">
        <f>AND(#REF!,"AAAAAC7/4jU=")</f>
        <v>#REF!</v>
      </c>
      <c r="BC12" t="e">
        <f>AND(#REF!,"AAAAAC7/4jY=")</f>
        <v>#REF!</v>
      </c>
      <c r="BD12" t="e">
        <f>AND(#REF!,"AAAAAC7/4jc=")</f>
        <v>#REF!</v>
      </c>
      <c r="BE12" t="e">
        <f>AND(#REF!,"AAAAAC7/4jg=")</f>
        <v>#REF!</v>
      </c>
      <c r="BF12" t="e">
        <f>AND(#REF!,"AAAAAC7/4jk=")</f>
        <v>#REF!</v>
      </c>
      <c r="BG12" t="e">
        <f>AND(#REF!,"AAAAAC7/4jo=")</f>
        <v>#REF!</v>
      </c>
      <c r="BH12" t="e">
        <f>AND(#REF!,"AAAAAC7/4js=")</f>
        <v>#REF!</v>
      </c>
      <c r="BI12" t="e">
        <f>AND(#REF!,"AAAAAC7/4jw=")</f>
        <v>#REF!</v>
      </c>
      <c r="BJ12" t="e">
        <f>AND(#REF!,"AAAAAC7/4j0=")</f>
        <v>#REF!</v>
      </c>
      <c r="BK12" t="e">
        <f>AND(#REF!,"AAAAAC7/4j4=")</f>
        <v>#REF!</v>
      </c>
      <c r="BL12" t="e">
        <f>AND(#REF!,"AAAAAC7/4j8=")</f>
        <v>#REF!</v>
      </c>
      <c r="BM12" t="e">
        <f>AND(#REF!,"AAAAAC7/4kA=")</f>
        <v>#REF!</v>
      </c>
      <c r="BN12" t="e">
        <f>AND(#REF!,"AAAAAC7/4kE=")</f>
        <v>#REF!</v>
      </c>
      <c r="BO12" t="e">
        <f>AND(#REF!,"AAAAAC7/4kI=")</f>
        <v>#REF!</v>
      </c>
      <c r="BP12" t="e">
        <f>AND(#REF!,"AAAAAC7/4kM=")</f>
        <v>#REF!</v>
      </c>
      <c r="BQ12" t="e">
        <f>AND(#REF!,"AAAAAC7/4kQ=")</f>
        <v>#REF!</v>
      </c>
      <c r="BR12" t="e">
        <f>AND(#REF!,"AAAAAC7/4kU=")</f>
        <v>#REF!</v>
      </c>
      <c r="BS12" t="e">
        <f>AND(#REF!,"AAAAAC7/4kY=")</f>
        <v>#REF!</v>
      </c>
      <c r="BT12" t="e">
        <f>AND(#REF!,"AAAAAC7/4kc=")</f>
        <v>#REF!</v>
      </c>
      <c r="BU12" t="e">
        <f>AND(#REF!,"AAAAAC7/4kg=")</f>
        <v>#REF!</v>
      </c>
      <c r="BV12" t="e">
        <f>AND(#REF!,"AAAAAC7/4kk=")</f>
        <v>#REF!</v>
      </c>
      <c r="BW12" t="e">
        <f>AND(#REF!,"AAAAAC7/4ko=")</f>
        <v>#REF!</v>
      </c>
      <c r="BX12" t="e">
        <f>AND(#REF!,"AAAAAC7/4ks=")</f>
        <v>#REF!</v>
      </c>
      <c r="BY12" t="e">
        <f>AND(#REF!,"AAAAAC7/4kw=")</f>
        <v>#REF!</v>
      </c>
      <c r="BZ12" t="e">
        <f>AND(#REF!,"AAAAAC7/4k0=")</f>
        <v>#REF!</v>
      </c>
      <c r="CA12" t="e">
        <f>AND(#REF!,"AAAAAC7/4k4=")</f>
        <v>#REF!</v>
      </c>
      <c r="CB12" t="e">
        <f>AND(#REF!,"AAAAAC7/4k8=")</f>
        <v>#REF!</v>
      </c>
      <c r="CC12" t="e">
        <f>AND(#REF!,"AAAAAC7/4lA=")</f>
        <v>#REF!</v>
      </c>
      <c r="CD12" t="e">
        <f>IF(#REF!,"AAAAAC7/4lE=",0)</f>
        <v>#REF!</v>
      </c>
      <c r="CE12" t="e">
        <f>AND(#REF!,"AAAAAC7/4lI=")</f>
        <v>#REF!</v>
      </c>
      <c r="CF12" t="e">
        <f>AND(#REF!,"AAAAAC7/4lM=")</f>
        <v>#REF!</v>
      </c>
      <c r="CG12" t="e">
        <f>AND(#REF!,"AAAAAC7/4lQ=")</f>
        <v>#REF!</v>
      </c>
      <c r="CH12" t="e">
        <f>AND(#REF!,"AAAAAC7/4lU=")</f>
        <v>#REF!</v>
      </c>
      <c r="CI12" t="e">
        <f>AND(#REF!,"AAAAAC7/4lY=")</f>
        <v>#REF!</v>
      </c>
      <c r="CJ12" t="e">
        <f>AND(#REF!,"AAAAAC7/4lc=")</f>
        <v>#REF!</v>
      </c>
      <c r="CK12" t="e">
        <f>AND(#REF!,"AAAAAC7/4lg=")</f>
        <v>#REF!</v>
      </c>
      <c r="CL12" t="e">
        <f>AND(#REF!,"AAAAAC7/4lk=")</f>
        <v>#REF!</v>
      </c>
      <c r="CM12" t="e">
        <f>AND(#REF!,"AAAAAC7/4lo=")</f>
        <v>#REF!</v>
      </c>
      <c r="CN12" t="e">
        <f>AND(#REF!,"AAAAAC7/4ls=")</f>
        <v>#REF!</v>
      </c>
      <c r="CO12" t="e">
        <f>AND(#REF!,"AAAAAC7/4lw=")</f>
        <v>#REF!</v>
      </c>
      <c r="CP12" t="e">
        <f>AND(#REF!,"AAAAAC7/4l0=")</f>
        <v>#REF!</v>
      </c>
      <c r="CQ12" t="e">
        <f>AND(#REF!,"AAAAAC7/4l4=")</f>
        <v>#REF!</v>
      </c>
      <c r="CR12" t="e">
        <f>AND(#REF!,"AAAAAC7/4l8=")</f>
        <v>#REF!</v>
      </c>
      <c r="CS12" t="e">
        <f>AND(#REF!,"AAAAAC7/4mA=")</f>
        <v>#REF!</v>
      </c>
      <c r="CT12" t="e">
        <f>AND(#REF!,"AAAAAC7/4mE=")</f>
        <v>#REF!</v>
      </c>
      <c r="CU12" t="e">
        <f>AND(#REF!,"AAAAAC7/4mI=")</f>
        <v>#REF!</v>
      </c>
      <c r="CV12" t="e">
        <f>AND(#REF!,"AAAAAC7/4mM=")</f>
        <v>#REF!</v>
      </c>
      <c r="CW12" t="e">
        <f>AND(#REF!,"AAAAAC7/4mQ=")</f>
        <v>#REF!</v>
      </c>
      <c r="CX12" t="e">
        <f>AND(#REF!,"AAAAAC7/4mU=")</f>
        <v>#REF!</v>
      </c>
      <c r="CY12" t="e">
        <f>AND(#REF!,"AAAAAC7/4mY=")</f>
        <v>#REF!</v>
      </c>
      <c r="CZ12" t="e">
        <f>AND(#REF!,"AAAAAC7/4mc=")</f>
        <v>#REF!</v>
      </c>
      <c r="DA12" t="e">
        <f>AND(#REF!,"AAAAAC7/4mg=")</f>
        <v>#REF!</v>
      </c>
      <c r="DB12" t="e">
        <f>AND(#REF!,"AAAAAC7/4mk=")</f>
        <v>#REF!</v>
      </c>
      <c r="DC12" t="e">
        <f>AND(#REF!,"AAAAAC7/4mo=")</f>
        <v>#REF!</v>
      </c>
      <c r="DD12" t="e">
        <f>AND(#REF!,"AAAAAC7/4ms=")</f>
        <v>#REF!</v>
      </c>
      <c r="DE12" t="e">
        <f>AND(#REF!,"AAAAAC7/4mw=")</f>
        <v>#REF!</v>
      </c>
      <c r="DF12" t="e">
        <f>AND(#REF!,"AAAAAC7/4m0=")</f>
        <v>#REF!</v>
      </c>
      <c r="DG12" t="e">
        <f>AND(#REF!,"AAAAAC7/4m4=")</f>
        <v>#REF!</v>
      </c>
      <c r="DH12" t="e">
        <f>AND(#REF!,"AAAAAC7/4m8=")</f>
        <v>#REF!</v>
      </c>
      <c r="DI12" t="e">
        <f>AND(#REF!,"AAAAAC7/4nA=")</f>
        <v>#REF!</v>
      </c>
      <c r="DJ12" t="e">
        <f>AND(#REF!,"AAAAAC7/4nE=")</f>
        <v>#REF!</v>
      </c>
      <c r="DK12" t="e">
        <f>AND(#REF!,"AAAAAC7/4nI=")</f>
        <v>#REF!</v>
      </c>
      <c r="DL12" t="e">
        <f>AND(#REF!,"AAAAAC7/4nM=")</f>
        <v>#REF!</v>
      </c>
      <c r="DM12" t="e">
        <f>AND(#REF!,"AAAAAC7/4nQ=")</f>
        <v>#REF!</v>
      </c>
      <c r="DN12" t="e">
        <f>AND(#REF!,"AAAAAC7/4nU=")</f>
        <v>#REF!</v>
      </c>
      <c r="DO12" t="e">
        <f>AND(#REF!,"AAAAAC7/4nY=")</f>
        <v>#REF!</v>
      </c>
      <c r="DP12" t="e">
        <f>AND(#REF!,"AAAAAC7/4nc=")</f>
        <v>#REF!</v>
      </c>
      <c r="DQ12" t="e">
        <f>AND(#REF!,"AAAAAC7/4ng=")</f>
        <v>#REF!</v>
      </c>
      <c r="DR12" t="e">
        <f>AND(#REF!,"AAAAAC7/4nk=")</f>
        <v>#REF!</v>
      </c>
      <c r="DS12" t="e">
        <f>AND(#REF!,"AAAAAC7/4no=")</f>
        <v>#REF!</v>
      </c>
      <c r="DT12" t="e">
        <f>AND(#REF!,"AAAAAC7/4ns=")</f>
        <v>#REF!</v>
      </c>
      <c r="DU12" t="e">
        <f>AND(#REF!,"AAAAAC7/4nw=")</f>
        <v>#REF!</v>
      </c>
      <c r="DV12" t="e">
        <f>AND(#REF!,"AAAAAC7/4n0=")</f>
        <v>#REF!</v>
      </c>
      <c r="DW12" t="e">
        <f>AND(#REF!,"AAAAAC7/4n4=")</f>
        <v>#REF!</v>
      </c>
      <c r="DX12" t="e">
        <f>AND(#REF!,"AAAAAC7/4n8=")</f>
        <v>#REF!</v>
      </c>
      <c r="DY12" t="e">
        <f>AND(#REF!,"AAAAAC7/4oA=")</f>
        <v>#REF!</v>
      </c>
      <c r="DZ12" t="e">
        <f>AND(#REF!,"AAAAAC7/4oE=")</f>
        <v>#REF!</v>
      </c>
      <c r="EA12" t="e">
        <f>AND(#REF!,"AAAAAC7/4oI=")</f>
        <v>#REF!</v>
      </c>
      <c r="EB12" t="e">
        <f>AND(#REF!,"AAAAAC7/4oM=")</f>
        <v>#REF!</v>
      </c>
      <c r="EC12" t="e">
        <f>AND(#REF!,"AAAAAC7/4oQ=")</f>
        <v>#REF!</v>
      </c>
      <c r="ED12" t="e">
        <f>AND(#REF!,"AAAAAC7/4oU=")</f>
        <v>#REF!</v>
      </c>
      <c r="EE12" t="e">
        <f>AND(#REF!,"AAAAAC7/4oY=")</f>
        <v>#REF!</v>
      </c>
      <c r="EF12" t="e">
        <f>AND(#REF!,"AAAAAC7/4oc=")</f>
        <v>#REF!</v>
      </c>
      <c r="EG12" t="e">
        <f>AND(#REF!,"AAAAAC7/4og=")</f>
        <v>#REF!</v>
      </c>
      <c r="EH12" t="e">
        <f>AND(#REF!,"AAAAAC7/4ok=")</f>
        <v>#REF!</v>
      </c>
      <c r="EI12" t="e">
        <f>AND(#REF!,"AAAAAC7/4oo=")</f>
        <v>#REF!</v>
      </c>
      <c r="EJ12" t="e">
        <f>AND(#REF!,"AAAAAC7/4os=")</f>
        <v>#REF!</v>
      </c>
      <c r="EK12" t="e">
        <f>AND(#REF!,"AAAAAC7/4ow=")</f>
        <v>#REF!</v>
      </c>
      <c r="EL12" t="e">
        <f>AND(#REF!,"AAAAAC7/4o0=")</f>
        <v>#REF!</v>
      </c>
      <c r="EM12" t="e">
        <f>AND(#REF!,"AAAAAC7/4o4=")</f>
        <v>#REF!</v>
      </c>
      <c r="EN12" t="e">
        <f>AND(#REF!,"AAAAAC7/4o8=")</f>
        <v>#REF!</v>
      </c>
      <c r="EO12" t="e">
        <f>AND(#REF!,"AAAAAC7/4pA=")</f>
        <v>#REF!</v>
      </c>
      <c r="EP12" t="e">
        <f>AND(#REF!,"AAAAAC7/4pE=")</f>
        <v>#REF!</v>
      </c>
      <c r="EQ12" t="e">
        <f>AND(#REF!,"AAAAAC7/4pI=")</f>
        <v>#REF!</v>
      </c>
      <c r="ER12" t="e">
        <f>AND(#REF!,"AAAAAC7/4pM=")</f>
        <v>#REF!</v>
      </c>
      <c r="ES12" t="e">
        <f>AND(#REF!,"AAAAAC7/4pQ=")</f>
        <v>#REF!</v>
      </c>
      <c r="ET12" t="e">
        <f>AND(#REF!,"AAAAAC7/4pU=")</f>
        <v>#REF!</v>
      </c>
      <c r="EU12" t="e">
        <f>IF(#REF!,"AAAAAC7/4pY=",0)</f>
        <v>#REF!</v>
      </c>
      <c r="EV12" t="e">
        <f>AND(#REF!,"AAAAAC7/4pc=")</f>
        <v>#REF!</v>
      </c>
      <c r="EW12" t="e">
        <f>AND(#REF!,"AAAAAC7/4pg=")</f>
        <v>#REF!</v>
      </c>
      <c r="EX12" t="e">
        <f>AND(#REF!,"AAAAAC7/4pk=")</f>
        <v>#REF!</v>
      </c>
      <c r="EY12" t="e">
        <f>AND(#REF!,"AAAAAC7/4po=")</f>
        <v>#REF!</v>
      </c>
      <c r="EZ12" t="e">
        <f>AND(#REF!,"AAAAAC7/4ps=")</f>
        <v>#REF!</v>
      </c>
      <c r="FA12" t="e">
        <f>AND(#REF!,"AAAAAC7/4pw=")</f>
        <v>#REF!</v>
      </c>
      <c r="FB12" t="e">
        <f>AND(#REF!,"AAAAAC7/4p0=")</f>
        <v>#REF!</v>
      </c>
      <c r="FC12" t="e">
        <f>AND(#REF!,"AAAAAC7/4p4=")</f>
        <v>#REF!</v>
      </c>
      <c r="FD12" t="e">
        <f>AND(#REF!,"AAAAAC7/4p8=")</f>
        <v>#REF!</v>
      </c>
      <c r="FE12" t="e">
        <f>AND(#REF!,"AAAAAC7/4qA=")</f>
        <v>#REF!</v>
      </c>
      <c r="FF12" t="e">
        <f>AND(#REF!,"AAAAAC7/4qE=")</f>
        <v>#REF!</v>
      </c>
      <c r="FG12" t="e">
        <f>AND(#REF!,"AAAAAC7/4qI=")</f>
        <v>#REF!</v>
      </c>
      <c r="FH12" t="e">
        <f>AND(#REF!,"AAAAAC7/4qM=")</f>
        <v>#REF!</v>
      </c>
      <c r="FI12" t="e">
        <f>AND(#REF!,"AAAAAC7/4qQ=")</f>
        <v>#REF!</v>
      </c>
      <c r="FJ12" t="e">
        <f>AND(#REF!,"AAAAAC7/4qU=")</f>
        <v>#REF!</v>
      </c>
      <c r="FK12" t="e">
        <f>AND(#REF!,"AAAAAC7/4qY=")</f>
        <v>#REF!</v>
      </c>
      <c r="FL12" t="e">
        <f>AND(#REF!,"AAAAAC7/4qc=")</f>
        <v>#REF!</v>
      </c>
      <c r="FM12" t="e">
        <f>AND(#REF!,"AAAAAC7/4qg=")</f>
        <v>#REF!</v>
      </c>
      <c r="FN12" t="e">
        <f>AND(#REF!,"AAAAAC7/4qk=")</f>
        <v>#REF!</v>
      </c>
      <c r="FO12" t="e">
        <f>AND(#REF!,"AAAAAC7/4qo=")</f>
        <v>#REF!</v>
      </c>
      <c r="FP12" t="e">
        <f>AND(#REF!,"AAAAAC7/4qs=")</f>
        <v>#REF!</v>
      </c>
      <c r="FQ12" t="e">
        <f>AND(#REF!,"AAAAAC7/4qw=")</f>
        <v>#REF!</v>
      </c>
      <c r="FR12" t="e">
        <f>AND(#REF!,"AAAAAC7/4q0=")</f>
        <v>#REF!</v>
      </c>
      <c r="FS12" t="e">
        <f>AND(#REF!,"AAAAAC7/4q4=")</f>
        <v>#REF!</v>
      </c>
      <c r="FT12" t="e">
        <f>AND(#REF!,"AAAAAC7/4q8=")</f>
        <v>#REF!</v>
      </c>
      <c r="FU12" t="e">
        <f>AND(#REF!,"AAAAAC7/4rA=")</f>
        <v>#REF!</v>
      </c>
      <c r="FV12" t="e">
        <f>AND(#REF!,"AAAAAC7/4rE=")</f>
        <v>#REF!</v>
      </c>
      <c r="FW12" t="e">
        <f>AND(#REF!,"AAAAAC7/4rI=")</f>
        <v>#REF!</v>
      </c>
      <c r="FX12" t="e">
        <f>AND(#REF!,"AAAAAC7/4rM=")</f>
        <v>#REF!</v>
      </c>
      <c r="FY12" t="e">
        <f>AND(#REF!,"AAAAAC7/4rQ=")</f>
        <v>#REF!</v>
      </c>
      <c r="FZ12" t="e">
        <f>AND(#REF!,"AAAAAC7/4rU=")</f>
        <v>#REF!</v>
      </c>
      <c r="GA12" t="e">
        <f>AND(#REF!,"AAAAAC7/4rY=")</f>
        <v>#REF!</v>
      </c>
      <c r="GB12" t="e">
        <f>AND(#REF!,"AAAAAC7/4rc=")</f>
        <v>#REF!</v>
      </c>
      <c r="GC12" t="e">
        <f>AND(#REF!,"AAAAAC7/4rg=")</f>
        <v>#REF!</v>
      </c>
      <c r="GD12" t="e">
        <f>AND(#REF!,"AAAAAC7/4rk=")</f>
        <v>#REF!</v>
      </c>
      <c r="GE12" t="e">
        <f>AND(#REF!,"AAAAAC7/4ro=")</f>
        <v>#REF!</v>
      </c>
      <c r="GF12" t="e">
        <f>AND(#REF!,"AAAAAC7/4rs=")</f>
        <v>#REF!</v>
      </c>
      <c r="GG12" t="e">
        <f>AND(#REF!,"AAAAAC7/4rw=")</f>
        <v>#REF!</v>
      </c>
      <c r="GH12" t="e">
        <f>AND(#REF!,"AAAAAC7/4r0=")</f>
        <v>#REF!</v>
      </c>
      <c r="GI12" t="e">
        <f>AND(#REF!,"AAAAAC7/4r4=")</f>
        <v>#REF!</v>
      </c>
      <c r="GJ12" t="e">
        <f>AND(#REF!,"AAAAAC7/4r8=")</f>
        <v>#REF!</v>
      </c>
      <c r="GK12" t="e">
        <f>AND(#REF!,"AAAAAC7/4sA=")</f>
        <v>#REF!</v>
      </c>
      <c r="GL12" t="e">
        <f>AND(#REF!,"AAAAAC7/4sE=")</f>
        <v>#REF!</v>
      </c>
      <c r="GM12" t="e">
        <f>AND(#REF!,"AAAAAC7/4sI=")</f>
        <v>#REF!</v>
      </c>
      <c r="GN12" t="e">
        <f>AND(#REF!,"AAAAAC7/4sM=")</f>
        <v>#REF!</v>
      </c>
      <c r="GO12" t="e">
        <f>AND(#REF!,"AAAAAC7/4sQ=")</f>
        <v>#REF!</v>
      </c>
      <c r="GP12" t="e">
        <f>AND(#REF!,"AAAAAC7/4sU=")</f>
        <v>#REF!</v>
      </c>
      <c r="GQ12" t="e">
        <f>AND(#REF!,"AAAAAC7/4sY=")</f>
        <v>#REF!</v>
      </c>
      <c r="GR12" t="e">
        <f>AND(#REF!,"AAAAAC7/4sc=")</f>
        <v>#REF!</v>
      </c>
      <c r="GS12" t="e">
        <f>AND(#REF!,"AAAAAC7/4sg=")</f>
        <v>#REF!</v>
      </c>
      <c r="GT12" t="e">
        <f>AND(#REF!,"AAAAAC7/4sk=")</f>
        <v>#REF!</v>
      </c>
      <c r="GU12" t="e">
        <f>AND(#REF!,"AAAAAC7/4so=")</f>
        <v>#REF!</v>
      </c>
      <c r="GV12" t="e">
        <f>AND(#REF!,"AAAAAC7/4ss=")</f>
        <v>#REF!</v>
      </c>
      <c r="GW12" t="e">
        <f>AND(#REF!,"AAAAAC7/4sw=")</f>
        <v>#REF!</v>
      </c>
      <c r="GX12" t="e">
        <f>AND(#REF!,"AAAAAC7/4s0=")</f>
        <v>#REF!</v>
      </c>
      <c r="GY12" t="e">
        <f>AND(#REF!,"AAAAAC7/4s4=")</f>
        <v>#REF!</v>
      </c>
      <c r="GZ12" t="e">
        <f>AND(#REF!,"AAAAAC7/4s8=")</f>
        <v>#REF!</v>
      </c>
      <c r="HA12" t="e">
        <f>AND(#REF!,"AAAAAC7/4tA=")</f>
        <v>#REF!</v>
      </c>
      <c r="HB12" t="e">
        <f>AND(#REF!,"AAAAAC7/4tE=")</f>
        <v>#REF!</v>
      </c>
      <c r="HC12" t="e">
        <f>AND(#REF!,"AAAAAC7/4tI=")</f>
        <v>#REF!</v>
      </c>
      <c r="HD12" t="e">
        <f>AND(#REF!,"AAAAAC7/4tM=")</f>
        <v>#REF!</v>
      </c>
      <c r="HE12" t="e">
        <f>AND(#REF!,"AAAAAC7/4tQ=")</f>
        <v>#REF!</v>
      </c>
      <c r="HF12" t="e">
        <f>AND(#REF!,"AAAAAC7/4tU=")</f>
        <v>#REF!</v>
      </c>
      <c r="HG12" t="e">
        <f>AND(#REF!,"AAAAAC7/4tY=")</f>
        <v>#REF!</v>
      </c>
      <c r="HH12" t="e">
        <f>AND(#REF!,"AAAAAC7/4tc=")</f>
        <v>#REF!</v>
      </c>
      <c r="HI12" t="e">
        <f>AND(#REF!,"AAAAAC7/4tg=")</f>
        <v>#REF!</v>
      </c>
      <c r="HJ12" t="e">
        <f>AND(#REF!,"AAAAAC7/4tk=")</f>
        <v>#REF!</v>
      </c>
      <c r="HK12" t="e">
        <f>AND(#REF!,"AAAAAC7/4to=")</f>
        <v>#REF!</v>
      </c>
      <c r="HL12" t="e">
        <f>IF(#REF!,"AAAAAC7/4ts=",0)</f>
        <v>#REF!</v>
      </c>
      <c r="HM12" t="e">
        <f>AND(#REF!,"AAAAAC7/4tw=")</f>
        <v>#REF!</v>
      </c>
      <c r="HN12" t="e">
        <f>AND(#REF!,"AAAAAC7/4t0=")</f>
        <v>#REF!</v>
      </c>
      <c r="HO12" t="e">
        <f>AND(#REF!,"AAAAAC7/4t4=")</f>
        <v>#REF!</v>
      </c>
      <c r="HP12" t="e">
        <f>AND(#REF!,"AAAAAC7/4t8=")</f>
        <v>#REF!</v>
      </c>
      <c r="HQ12" t="e">
        <f>AND(#REF!,"AAAAAC7/4uA=")</f>
        <v>#REF!</v>
      </c>
      <c r="HR12" t="e">
        <f>AND(#REF!,"AAAAAC7/4uE=")</f>
        <v>#REF!</v>
      </c>
      <c r="HS12" t="e">
        <f>AND(#REF!,"AAAAAC7/4uI=")</f>
        <v>#REF!</v>
      </c>
      <c r="HT12" t="e">
        <f>AND(#REF!,"AAAAAC7/4uM=")</f>
        <v>#REF!</v>
      </c>
      <c r="HU12" t="e">
        <f>AND(#REF!,"AAAAAC7/4uQ=")</f>
        <v>#REF!</v>
      </c>
      <c r="HV12" t="e">
        <f>AND(#REF!,"AAAAAC7/4uU=")</f>
        <v>#REF!</v>
      </c>
      <c r="HW12" t="e">
        <f>AND(#REF!,"AAAAAC7/4uY=")</f>
        <v>#REF!</v>
      </c>
      <c r="HX12" t="e">
        <f>AND(#REF!,"AAAAAC7/4uc=")</f>
        <v>#REF!</v>
      </c>
      <c r="HY12" t="e">
        <f>AND(#REF!,"AAAAAC7/4ug=")</f>
        <v>#REF!</v>
      </c>
      <c r="HZ12" t="e">
        <f>AND(#REF!,"AAAAAC7/4uk=")</f>
        <v>#REF!</v>
      </c>
      <c r="IA12" t="e">
        <f>AND(#REF!,"AAAAAC7/4uo=")</f>
        <v>#REF!</v>
      </c>
      <c r="IB12" t="e">
        <f>AND(#REF!,"AAAAAC7/4us=")</f>
        <v>#REF!</v>
      </c>
      <c r="IC12" t="e">
        <f>AND(#REF!,"AAAAAC7/4uw=")</f>
        <v>#REF!</v>
      </c>
      <c r="ID12" t="e">
        <f>AND(#REF!,"AAAAAC7/4u0=")</f>
        <v>#REF!</v>
      </c>
      <c r="IE12" t="e">
        <f>AND(#REF!,"AAAAAC7/4u4=")</f>
        <v>#REF!</v>
      </c>
      <c r="IF12" t="e">
        <f>AND(#REF!,"AAAAAC7/4u8=")</f>
        <v>#REF!</v>
      </c>
      <c r="IG12" t="e">
        <f>AND(#REF!,"AAAAAC7/4vA=")</f>
        <v>#REF!</v>
      </c>
      <c r="IH12" t="e">
        <f>AND(#REF!,"AAAAAC7/4vE=")</f>
        <v>#REF!</v>
      </c>
      <c r="II12" t="e">
        <f>AND(#REF!,"AAAAAC7/4vI=")</f>
        <v>#REF!</v>
      </c>
      <c r="IJ12" t="e">
        <f>AND(#REF!,"AAAAAC7/4vM=")</f>
        <v>#REF!</v>
      </c>
      <c r="IK12" t="e">
        <f>AND(#REF!,"AAAAAC7/4vQ=")</f>
        <v>#REF!</v>
      </c>
      <c r="IL12" t="e">
        <f>AND(#REF!,"AAAAAC7/4vU=")</f>
        <v>#REF!</v>
      </c>
      <c r="IM12" t="e">
        <f>AND(#REF!,"AAAAAC7/4vY=")</f>
        <v>#REF!</v>
      </c>
      <c r="IN12" t="e">
        <f>AND(#REF!,"AAAAAC7/4vc=")</f>
        <v>#REF!</v>
      </c>
      <c r="IO12" t="e">
        <f>AND(#REF!,"AAAAAC7/4vg=")</f>
        <v>#REF!</v>
      </c>
      <c r="IP12" t="e">
        <f>AND(#REF!,"AAAAAC7/4vk=")</f>
        <v>#REF!</v>
      </c>
      <c r="IQ12" t="e">
        <f>AND(#REF!,"AAAAAC7/4vo=")</f>
        <v>#REF!</v>
      </c>
      <c r="IR12" t="e">
        <f>AND(#REF!,"AAAAAC7/4vs=")</f>
        <v>#REF!</v>
      </c>
      <c r="IS12" t="e">
        <f>AND(#REF!,"AAAAAC7/4vw=")</f>
        <v>#REF!</v>
      </c>
      <c r="IT12" t="e">
        <f>AND(#REF!,"AAAAAC7/4v0=")</f>
        <v>#REF!</v>
      </c>
      <c r="IU12" t="e">
        <f>AND(#REF!,"AAAAAC7/4v4=")</f>
        <v>#REF!</v>
      </c>
      <c r="IV12" t="e">
        <f>AND(#REF!,"AAAAAC7/4v8=")</f>
        <v>#REF!</v>
      </c>
    </row>
    <row r="13" spans="1:256" x14ac:dyDescent="0.2">
      <c r="A13" t="e">
        <f>AND(#REF!,"AAAAAH//1gA=")</f>
        <v>#REF!</v>
      </c>
      <c r="B13" t="e">
        <f>AND(#REF!,"AAAAAH//1gE=")</f>
        <v>#REF!</v>
      </c>
      <c r="C13" t="e">
        <f>AND(#REF!,"AAAAAH//1gI=")</f>
        <v>#REF!</v>
      </c>
      <c r="D13" t="e">
        <f>AND(#REF!,"AAAAAH//1gM=")</f>
        <v>#REF!</v>
      </c>
      <c r="E13" t="e">
        <f>AND(#REF!,"AAAAAH//1gQ=")</f>
        <v>#REF!</v>
      </c>
      <c r="F13" t="e">
        <f>AND(#REF!,"AAAAAH//1gU=")</f>
        <v>#REF!</v>
      </c>
      <c r="G13" t="e">
        <f>AND(#REF!,"AAAAAH//1gY=")</f>
        <v>#REF!</v>
      </c>
      <c r="H13" t="e">
        <f>AND(#REF!,"AAAAAH//1gc=")</f>
        <v>#REF!</v>
      </c>
      <c r="I13" t="e">
        <f>AND(#REF!,"AAAAAH//1gg=")</f>
        <v>#REF!</v>
      </c>
      <c r="J13" t="e">
        <f>AND(#REF!,"AAAAAH//1gk=")</f>
        <v>#REF!</v>
      </c>
      <c r="K13" t="e">
        <f>AND(#REF!,"AAAAAH//1go=")</f>
        <v>#REF!</v>
      </c>
      <c r="L13" t="e">
        <f>AND(#REF!,"AAAAAH//1gs=")</f>
        <v>#REF!</v>
      </c>
      <c r="M13" t="e">
        <f>AND(#REF!,"AAAAAH//1gw=")</f>
        <v>#REF!</v>
      </c>
      <c r="N13" t="e">
        <f>AND(#REF!,"AAAAAH//1g0=")</f>
        <v>#REF!</v>
      </c>
      <c r="O13" t="e">
        <f>AND(#REF!,"AAAAAH//1g4=")</f>
        <v>#REF!</v>
      </c>
      <c r="P13" t="e">
        <f>AND(#REF!,"AAAAAH//1g8=")</f>
        <v>#REF!</v>
      </c>
      <c r="Q13" t="e">
        <f>AND(#REF!,"AAAAAH//1hA=")</f>
        <v>#REF!</v>
      </c>
      <c r="R13" t="e">
        <f>AND(#REF!,"AAAAAH//1hE=")</f>
        <v>#REF!</v>
      </c>
      <c r="S13" t="e">
        <f>AND(#REF!,"AAAAAH//1hI=")</f>
        <v>#REF!</v>
      </c>
      <c r="T13" t="e">
        <f>AND(#REF!,"AAAAAH//1hM=")</f>
        <v>#REF!</v>
      </c>
      <c r="U13" t="e">
        <f>AND(#REF!,"AAAAAH//1hQ=")</f>
        <v>#REF!</v>
      </c>
      <c r="V13" t="e">
        <f>AND(#REF!,"AAAAAH//1hU=")</f>
        <v>#REF!</v>
      </c>
      <c r="W13" t="e">
        <f>AND(#REF!,"AAAAAH//1hY=")</f>
        <v>#REF!</v>
      </c>
      <c r="X13" t="e">
        <f>AND(#REF!,"AAAAAH//1hc=")</f>
        <v>#REF!</v>
      </c>
      <c r="Y13" t="e">
        <f>AND(#REF!,"AAAAAH//1hg=")</f>
        <v>#REF!</v>
      </c>
      <c r="Z13" t="e">
        <f>AND(#REF!,"AAAAAH//1hk=")</f>
        <v>#REF!</v>
      </c>
      <c r="AA13" t="e">
        <f>AND(#REF!,"AAAAAH//1ho=")</f>
        <v>#REF!</v>
      </c>
      <c r="AB13" t="e">
        <f>AND(#REF!,"AAAAAH//1hs=")</f>
        <v>#REF!</v>
      </c>
      <c r="AC13" t="e">
        <f>AND(#REF!,"AAAAAH//1hw=")</f>
        <v>#REF!</v>
      </c>
      <c r="AD13" t="e">
        <f>AND(#REF!,"AAAAAH//1h0=")</f>
        <v>#REF!</v>
      </c>
      <c r="AE13" t="e">
        <f>AND(#REF!,"AAAAAH//1h4=")</f>
        <v>#REF!</v>
      </c>
      <c r="AF13" t="e">
        <f>AND(#REF!,"AAAAAH//1h8=")</f>
        <v>#REF!</v>
      </c>
      <c r="AG13" t="e">
        <f>IF(#REF!,"AAAAAH//1iA=",0)</f>
        <v>#REF!</v>
      </c>
      <c r="AH13" t="e">
        <f>AND(#REF!,"AAAAAH//1iE=")</f>
        <v>#REF!</v>
      </c>
      <c r="AI13" t="e">
        <f>AND(#REF!,"AAAAAH//1iI=")</f>
        <v>#REF!</v>
      </c>
      <c r="AJ13" t="e">
        <f>AND(#REF!,"AAAAAH//1iM=")</f>
        <v>#REF!</v>
      </c>
      <c r="AK13" t="e">
        <f>AND(#REF!,"AAAAAH//1iQ=")</f>
        <v>#REF!</v>
      </c>
      <c r="AL13" t="e">
        <f>AND(#REF!,"AAAAAH//1iU=")</f>
        <v>#REF!</v>
      </c>
      <c r="AM13" t="e">
        <f>AND(#REF!,"AAAAAH//1iY=")</f>
        <v>#REF!</v>
      </c>
      <c r="AN13" t="e">
        <f>AND(#REF!,"AAAAAH//1ic=")</f>
        <v>#REF!</v>
      </c>
      <c r="AO13" t="e">
        <f>AND(#REF!,"AAAAAH//1ig=")</f>
        <v>#REF!</v>
      </c>
      <c r="AP13" t="e">
        <f>AND(#REF!,"AAAAAH//1ik=")</f>
        <v>#REF!</v>
      </c>
      <c r="AQ13" t="e">
        <f>AND(#REF!,"AAAAAH//1io=")</f>
        <v>#REF!</v>
      </c>
      <c r="AR13" t="e">
        <f>AND(#REF!,"AAAAAH//1is=")</f>
        <v>#REF!</v>
      </c>
      <c r="AS13" t="e">
        <f>AND(#REF!,"AAAAAH//1iw=")</f>
        <v>#REF!</v>
      </c>
      <c r="AT13" t="e">
        <f>AND(#REF!,"AAAAAH//1i0=")</f>
        <v>#REF!</v>
      </c>
      <c r="AU13" t="e">
        <f>AND(#REF!,"AAAAAH//1i4=")</f>
        <v>#REF!</v>
      </c>
      <c r="AV13" t="e">
        <f>AND(#REF!,"AAAAAH//1i8=")</f>
        <v>#REF!</v>
      </c>
      <c r="AW13" t="e">
        <f>AND(#REF!,"AAAAAH//1jA=")</f>
        <v>#REF!</v>
      </c>
      <c r="AX13" t="e">
        <f>AND(#REF!,"AAAAAH//1jE=")</f>
        <v>#REF!</v>
      </c>
      <c r="AY13" t="e">
        <f>AND(#REF!,"AAAAAH//1jI=")</f>
        <v>#REF!</v>
      </c>
      <c r="AZ13" t="e">
        <f>AND(#REF!,"AAAAAH//1jM=")</f>
        <v>#REF!</v>
      </c>
      <c r="BA13" t="e">
        <f>AND(#REF!,"AAAAAH//1jQ=")</f>
        <v>#REF!</v>
      </c>
      <c r="BB13" t="e">
        <f>AND(#REF!,"AAAAAH//1jU=")</f>
        <v>#REF!</v>
      </c>
      <c r="BC13" t="e">
        <f>AND(#REF!,"AAAAAH//1jY=")</f>
        <v>#REF!</v>
      </c>
      <c r="BD13" t="e">
        <f>AND(#REF!,"AAAAAH//1jc=")</f>
        <v>#REF!</v>
      </c>
      <c r="BE13" t="e">
        <f>AND(#REF!,"AAAAAH//1jg=")</f>
        <v>#REF!</v>
      </c>
      <c r="BF13" t="e">
        <f>AND(#REF!,"AAAAAH//1jk=")</f>
        <v>#REF!</v>
      </c>
      <c r="BG13" t="e">
        <f>AND(#REF!,"AAAAAH//1jo=")</f>
        <v>#REF!</v>
      </c>
      <c r="BH13" t="e">
        <f>AND(#REF!,"AAAAAH//1js=")</f>
        <v>#REF!</v>
      </c>
      <c r="BI13" t="e">
        <f>AND(#REF!,"AAAAAH//1jw=")</f>
        <v>#REF!</v>
      </c>
      <c r="BJ13" t="e">
        <f>AND(#REF!,"AAAAAH//1j0=")</f>
        <v>#REF!</v>
      </c>
      <c r="BK13" t="e">
        <f>AND(#REF!,"AAAAAH//1j4=")</f>
        <v>#REF!</v>
      </c>
      <c r="BL13" t="e">
        <f>AND(#REF!,"AAAAAH//1j8=")</f>
        <v>#REF!</v>
      </c>
      <c r="BM13" t="e">
        <f>AND(#REF!,"AAAAAH//1kA=")</f>
        <v>#REF!</v>
      </c>
      <c r="BN13" t="e">
        <f>AND(#REF!,"AAAAAH//1kE=")</f>
        <v>#REF!</v>
      </c>
      <c r="BO13" t="e">
        <f>AND(#REF!,"AAAAAH//1kI=")</f>
        <v>#REF!</v>
      </c>
      <c r="BP13" t="e">
        <f>AND(#REF!,"AAAAAH//1kM=")</f>
        <v>#REF!</v>
      </c>
      <c r="BQ13" t="e">
        <f>AND(#REF!,"AAAAAH//1kQ=")</f>
        <v>#REF!</v>
      </c>
      <c r="BR13" t="e">
        <f>AND(#REF!,"AAAAAH//1kU=")</f>
        <v>#REF!</v>
      </c>
      <c r="BS13" t="e">
        <f>AND(#REF!,"AAAAAH//1kY=")</f>
        <v>#REF!</v>
      </c>
      <c r="BT13" t="e">
        <f>AND(#REF!,"AAAAAH//1kc=")</f>
        <v>#REF!</v>
      </c>
      <c r="BU13" t="e">
        <f>AND(#REF!,"AAAAAH//1kg=")</f>
        <v>#REF!</v>
      </c>
      <c r="BV13" t="e">
        <f>AND(#REF!,"AAAAAH//1kk=")</f>
        <v>#REF!</v>
      </c>
      <c r="BW13" t="e">
        <f>AND(#REF!,"AAAAAH//1ko=")</f>
        <v>#REF!</v>
      </c>
      <c r="BX13" t="e">
        <f>AND(#REF!,"AAAAAH//1ks=")</f>
        <v>#REF!</v>
      </c>
      <c r="BY13" t="e">
        <f>AND(#REF!,"AAAAAH//1kw=")</f>
        <v>#REF!</v>
      </c>
      <c r="BZ13" t="e">
        <f>AND(#REF!,"AAAAAH//1k0=")</f>
        <v>#REF!</v>
      </c>
      <c r="CA13" t="e">
        <f>AND(#REF!,"AAAAAH//1k4=")</f>
        <v>#REF!</v>
      </c>
      <c r="CB13" t="e">
        <f>AND(#REF!,"AAAAAH//1k8=")</f>
        <v>#REF!</v>
      </c>
      <c r="CC13" t="e">
        <f>AND(#REF!,"AAAAAH//1lA=")</f>
        <v>#REF!</v>
      </c>
      <c r="CD13" t="e">
        <f>AND(#REF!,"AAAAAH//1lE=")</f>
        <v>#REF!</v>
      </c>
      <c r="CE13" t="e">
        <f>AND(#REF!,"AAAAAH//1lI=")</f>
        <v>#REF!</v>
      </c>
      <c r="CF13" t="e">
        <f>AND(#REF!,"AAAAAH//1lM=")</f>
        <v>#REF!</v>
      </c>
      <c r="CG13" t="e">
        <f>AND(#REF!,"AAAAAH//1lQ=")</f>
        <v>#REF!</v>
      </c>
      <c r="CH13" t="e">
        <f>AND(#REF!,"AAAAAH//1lU=")</f>
        <v>#REF!</v>
      </c>
      <c r="CI13" t="e">
        <f>AND(#REF!,"AAAAAH//1lY=")</f>
        <v>#REF!</v>
      </c>
      <c r="CJ13" t="e">
        <f>AND(#REF!,"AAAAAH//1lc=")</f>
        <v>#REF!</v>
      </c>
      <c r="CK13" t="e">
        <f>AND(#REF!,"AAAAAH//1lg=")</f>
        <v>#REF!</v>
      </c>
      <c r="CL13" t="e">
        <f>AND(#REF!,"AAAAAH//1lk=")</f>
        <v>#REF!</v>
      </c>
      <c r="CM13" t="e">
        <f>AND(#REF!,"AAAAAH//1lo=")</f>
        <v>#REF!</v>
      </c>
      <c r="CN13" t="e">
        <f>AND(#REF!,"AAAAAH//1ls=")</f>
        <v>#REF!</v>
      </c>
      <c r="CO13" t="e">
        <f>AND(#REF!,"AAAAAH//1lw=")</f>
        <v>#REF!</v>
      </c>
      <c r="CP13" t="e">
        <f>AND(#REF!,"AAAAAH//1l0=")</f>
        <v>#REF!</v>
      </c>
      <c r="CQ13" t="e">
        <f>AND(#REF!,"AAAAAH//1l4=")</f>
        <v>#REF!</v>
      </c>
      <c r="CR13" t="e">
        <f>AND(#REF!,"AAAAAH//1l8=")</f>
        <v>#REF!</v>
      </c>
      <c r="CS13" t="e">
        <f>AND(#REF!,"AAAAAH//1mA=")</f>
        <v>#REF!</v>
      </c>
      <c r="CT13" t="e">
        <f>AND(#REF!,"AAAAAH//1mE=")</f>
        <v>#REF!</v>
      </c>
      <c r="CU13" t="e">
        <f>AND(#REF!,"AAAAAH//1mI=")</f>
        <v>#REF!</v>
      </c>
      <c r="CV13" t="e">
        <f>AND(#REF!,"AAAAAH//1mM=")</f>
        <v>#REF!</v>
      </c>
      <c r="CW13" t="e">
        <f>AND(#REF!,"AAAAAH//1mQ=")</f>
        <v>#REF!</v>
      </c>
      <c r="CX13" t="e">
        <f>IF(#REF!,"AAAAAH//1mU=",0)</f>
        <v>#REF!</v>
      </c>
      <c r="CY13" t="e">
        <f>AND(#REF!,"AAAAAH//1mY=")</f>
        <v>#REF!</v>
      </c>
      <c r="CZ13" t="e">
        <f>AND(#REF!,"AAAAAH//1mc=")</f>
        <v>#REF!</v>
      </c>
      <c r="DA13" t="e">
        <f>AND(#REF!,"AAAAAH//1mg=")</f>
        <v>#REF!</v>
      </c>
      <c r="DB13" t="e">
        <f>AND(#REF!,"AAAAAH//1mk=")</f>
        <v>#REF!</v>
      </c>
      <c r="DC13" t="e">
        <f>AND(#REF!,"AAAAAH//1mo=")</f>
        <v>#REF!</v>
      </c>
      <c r="DD13" t="e">
        <f>AND(#REF!,"AAAAAH//1ms=")</f>
        <v>#REF!</v>
      </c>
      <c r="DE13" t="e">
        <f>AND(#REF!,"AAAAAH//1mw=")</f>
        <v>#REF!</v>
      </c>
      <c r="DF13" t="e">
        <f>AND(#REF!,"AAAAAH//1m0=")</f>
        <v>#REF!</v>
      </c>
      <c r="DG13" t="e">
        <f>AND(#REF!,"AAAAAH//1m4=")</f>
        <v>#REF!</v>
      </c>
      <c r="DH13" t="e">
        <f>AND(#REF!,"AAAAAH//1m8=")</f>
        <v>#REF!</v>
      </c>
      <c r="DI13" t="e">
        <f>AND(#REF!,"AAAAAH//1nA=")</f>
        <v>#REF!</v>
      </c>
      <c r="DJ13" t="e">
        <f>AND(#REF!,"AAAAAH//1nE=")</f>
        <v>#REF!</v>
      </c>
      <c r="DK13" t="e">
        <f>AND(#REF!,"AAAAAH//1nI=")</f>
        <v>#REF!</v>
      </c>
      <c r="DL13" t="e">
        <f>AND(#REF!,"AAAAAH//1nM=")</f>
        <v>#REF!</v>
      </c>
      <c r="DM13" t="e">
        <f>AND(#REF!,"AAAAAH//1nQ=")</f>
        <v>#REF!</v>
      </c>
      <c r="DN13" t="e">
        <f>AND(#REF!,"AAAAAH//1nU=")</f>
        <v>#REF!</v>
      </c>
      <c r="DO13" t="e">
        <f>AND(#REF!,"AAAAAH//1nY=")</f>
        <v>#REF!</v>
      </c>
      <c r="DP13" t="e">
        <f>AND(#REF!,"AAAAAH//1nc=")</f>
        <v>#REF!</v>
      </c>
      <c r="DQ13" t="e">
        <f>AND(#REF!,"AAAAAH//1ng=")</f>
        <v>#REF!</v>
      </c>
      <c r="DR13" t="e">
        <f>AND(#REF!,"AAAAAH//1nk=")</f>
        <v>#REF!</v>
      </c>
      <c r="DS13" t="e">
        <f>AND(#REF!,"AAAAAH//1no=")</f>
        <v>#REF!</v>
      </c>
      <c r="DT13" t="e">
        <f>AND(#REF!,"AAAAAH//1ns=")</f>
        <v>#REF!</v>
      </c>
      <c r="DU13" t="e">
        <f>AND(#REF!,"AAAAAH//1nw=")</f>
        <v>#REF!</v>
      </c>
      <c r="DV13" t="e">
        <f>AND(#REF!,"AAAAAH//1n0=")</f>
        <v>#REF!</v>
      </c>
      <c r="DW13" t="e">
        <f>AND(#REF!,"AAAAAH//1n4=")</f>
        <v>#REF!</v>
      </c>
      <c r="DX13" t="e">
        <f>AND(#REF!,"AAAAAH//1n8=")</f>
        <v>#REF!</v>
      </c>
      <c r="DY13" t="e">
        <f>AND(#REF!,"AAAAAH//1oA=")</f>
        <v>#REF!</v>
      </c>
      <c r="DZ13" t="e">
        <f>AND(#REF!,"AAAAAH//1oE=")</f>
        <v>#REF!</v>
      </c>
      <c r="EA13" t="e">
        <f>AND(#REF!,"AAAAAH//1oI=")</f>
        <v>#REF!</v>
      </c>
      <c r="EB13" t="e">
        <f>AND(#REF!,"AAAAAH//1oM=")</f>
        <v>#REF!</v>
      </c>
      <c r="EC13" t="e">
        <f>AND(#REF!,"AAAAAH//1oQ=")</f>
        <v>#REF!</v>
      </c>
      <c r="ED13" t="e">
        <f>AND(#REF!,"AAAAAH//1oU=")</f>
        <v>#REF!</v>
      </c>
      <c r="EE13" t="e">
        <f>AND(#REF!,"AAAAAH//1oY=")</f>
        <v>#REF!</v>
      </c>
      <c r="EF13" t="e">
        <f>AND(#REF!,"AAAAAH//1oc=")</f>
        <v>#REF!</v>
      </c>
      <c r="EG13" t="e">
        <f>AND(#REF!,"AAAAAH//1og=")</f>
        <v>#REF!</v>
      </c>
      <c r="EH13" t="e">
        <f>AND(#REF!,"AAAAAH//1ok=")</f>
        <v>#REF!</v>
      </c>
      <c r="EI13" t="e">
        <f>AND(#REF!,"AAAAAH//1oo=")</f>
        <v>#REF!</v>
      </c>
      <c r="EJ13" t="e">
        <f>AND(#REF!,"AAAAAH//1os=")</f>
        <v>#REF!</v>
      </c>
      <c r="EK13" t="e">
        <f>AND(#REF!,"AAAAAH//1ow=")</f>
        <v>#REF!</v>
      </c>
      <c r="EL13" t="e">
        <f>AND(#REF!,"AAAAAH//1o0=")</f>
        <v>#REF!</v>
      </c>
      <c r="EM13" t="e">
        <f>AND(#REF!,"AAAAAH//1o4=")</f>
        <v>#REF!</v>
      </c>
      <c r="EN13" t="e">
        <f>AND(#REF!,"AAAAAH//1o8=")</f>
        <v>#REF!</v>
      </c>
      <c r="EO13" t="e">
        <f>AND(#REF!,"AAAAAH//1pA=")</f>
        <v>#REF!</v>
      </c>
      <c r="EP13" t="e">
        <f>AND(#REF!,"AAAAAH//1pE=")</f>
        <v>#REF!</v>
      </c>
      <c r="EQ13" t="e">
        <f>AND(#REF!,"AAAAAH//1pI=")</f>
        <v>#REF!</v>
      </c>
      <c r="ER13" t="e">
        <f>AND(#REF!,"AAAAAH//1pM=")</f>
        <v>#REF!</v>
      </c>
      <c r="ES13" t="e">
        <f>AND(#REF!,"AAAAAH//1pQ=")</f>
        <v>#REF!</v>
      </c>
      <c r="ET13" t="e">
        <f>AND(#REF!,"AAAAAH//1pU=")</f>
        <v>#REF!</v>
      </c>
      <c r="EU13" t="e">
        <f>AND(#REF!,"AAAAAH//1pY=")</f>
        <v>#REF!</v>
      </c>
      <c r="EV13" t="e">
        <f>AND(#REF!,"AAAAAH//1pc=")</f>
        <v>#REF!</v>
      </c>
      <c r="EW13" t="e">
        <f>AND(#REF!,"AAAAAH//1pg=")</f>
        <v>#REF!</v>
      </c>
      <c r="EX13" t="e">
        <f>AND(#REF!,"AAAAAH//1pk=")</f>
        <v>#REF!</v>
      </c>
      <c r="EY13" t="e">
        <f>AND(#REF!,"AAAAAH//1po=")</f>
        <v>#REF!</v>
      </c>
      <c r="EZ13" t="e">
        <f>AND(#REF!,"AAAAAH//1ps=")</f>
        <v>#REF!</v>
      </c>
      <c r="FA13" t="e">
        <f>AND(#REF!,"AAAAAH//1pw=")</f>
        <v>#REF!</v>
      </c>
      <c r="FB13" t="e">
        <f>AND(#REF!,"AAAAAH//1p0=")</f>
        <v>#REF!</v>
      </c>
      <c r="FC13" t="e">
        <f>AND(#REF!,"AAAAAH//1p4=")</f>
        <v>#REF!</v>
      </c>
      <c r="FD13" t="e">
        <f>AND(#REF!,"AAAAAH//1p8=")</f>
        <v>#REF!</v>
      </c>
      <c r="FE13" t="e">
        <f>AND(#REF!,"AAAAAH//1qA=")</f>
        <v>#REF!</v>
      </c>
      <c r="FF13" t="e">
        <f>AND(#REF!,"AAAAAH//1qE=")</f>
        <v>#REF!</v>
      </c>
      <c r="FG13" t="e">
        <f>AND(#REF!,"AAAAAH//1qI=")</f>
        <v>#REF!</v>
      </c>
      <c r="FH13" t="e">
        <f>AND(#REF!,"AAAAAH//1qM=")</f>
        <v>#REF!</v>
      </c>
      <c r="FI13" t="e">
        <f>AND(#REF!,"AAAAAH//1qQ=")</f>
        <v>#REF!</v>
      </c>
      <c r="FJ13" t="e">
        <f>AND(#REF!,"AAAAAH//1qU=")</f>
        <v>#REF!</v>
      </c>
      <c r="FK13" t="e">
        <f>AND(#REF!,"AAAAAH//1qY=")</f>
        <v>#REF!</v>
      </c>
      <c r="FL13" t="e">
        <f>AND(#REF!,"AAAAAH//1qc=")</f>
        <v>#REF!</v>
      </c>
      <c r="FM13" t="e">
        <f>AND(#REF!,"AAAAAH//1qg=")</f>
        <v>#REF!</v>
      </c>
      <c r="FN13" t="e">
        <f>AND(#REF!,"AAAAAH//1qk=")</f>
        <v>#REF!</v>
      </c>
      <c r="FO13" t="e">
        <f>IF(#REF!,"AAAAAH//1qo=",0)</f>
        <v>#REF!</v>
      </c>
      <c r="FP13" t="e">
        <f>AND(#REF!,"AAAAAH//1qs=")</f>
        <v>#REF!</v>
      </c>
      <c r="FQ13" t="e">
        <f>AND(#REF!,"AAAAAH//1qw=")</f>
        <v>#REF!</v>
      </c>
      <c r="FR13" t="e">
        <f>AND(#REF!,"AAAAAH//1q0=")</f>
        <v>#REF!</v>
      </c>
      <c r="FS13" t="e">
        <f>AND(#REF!,"AAAAAH//1q4=")</f>
        <v>#REF!</v>
      </c>
      <c r="FT13" t="e">
        <f>AND(#REF!,"AAAAAH//1q8=")</f>
        <v>#REF!</v>
      </c>
      <c r="FU13" t="e">
        <f>AND(#REF!,"AAAAAH//1rA=")</f>
        <v>#REF!</v>
      </c>
      <c r="FV13" t="e">
        <f>AND(#REF!,"AAAAAH//1rE=")</f>
        <v>#REF!</v>
      </c>
      <c r="FW13" t="e">
        <f>AND(#REF!,"AAAAAH//1rI=")</f>
        <v>#REF!</v>
      </c>
      <c r="FX13" t="e">
        <f>AND(#REF!,"AAAAAH//1rM=")</f>
        <v>#REF!</v>
      </c>
      <c r="FY13" t="e">
        <f>AND(#REF!,"AAAAAH//1rQ=")</f>
        <v>#REF!</v>
      </c>
      <c r="FZ13" t="e">
        <f>AND(#REF!,"AAAAAH//1rU=")</f>
        <v>#REF!</v>
      </c>
      <c r="GA13" t="e">
        <f>AND(#REF!,"AAAAAH//1rY=")</f>
        <v>#REF!</v>
      </c>
      <c r="GB13" t="e">
        <f>AND(#REF!,"AAAAAH//1rc=")</f>
        <v>#REF!</v>
      </c>
      <c r="GC13" t="e">
        <f>AND(#REF!,"AAAAAH//1rg=")</f>
        <v>#REF!</v>
      </c>
      <c r="GD13" t="e">
        <f>AND(#REF!,"AAAAAH//1rk=")</f>
        <v>#REF!</v>
      </c>
      <c r="GE13" t="e">
        <f>AND(#REF!,"AAAAAH//1ro=")</f>
        <v>#REF!</v>
      </c>
      <c r="GF13" t="e">
        <f>AND(#REF!,"AAAAAH//1rs=")</f>
        <v>#REF!</v>
      </c>
      <c r="GG13" t="e">
        <f>AND(#REF!,"AAAAAH//1rw=")</f>
        <v>#REF!</v>
      </c>
      <c r="GH13" t="e">
        <f>AND(#REF!,"AAAAAH//1r0=")</f>
        <v>#REF!</v>
      </c>
      <c r="GI13" t="e">
        <f>AND(#REF!,"AAAAAH//1r4=")</f>
        <v>#REF!</v>
      </c>
      <c r="GJ13" t="e">
        <f>AND(#REF!,"AAAAAH//1r8=")</f>
        <v>#REF!</v>
      </c>
      <c r="GK13" t="e">
        <f>AND(#REF!,"AAAAAH//1sA=")</f>
        <v>#REF!</v>
      </c>
      <c r="GL13" t="e">
        <f>AND(#REF!,"AAAAAH//1sE=")</f>
        <v>#REF!</v>
      </c>
      <c r="GM13" t="e">
        <f>AND(#REF!,"AAAAAH//1sI=")</f>
        <v>#REF!</v>
      </c>
      <c r="GN13" t="e">
        <f>AND(#REF!,"AAAAAH//1sM=")</f>
        <v>#REF!</v>
      </c>
      <c r="GO13" t="e">
        <f>AND(#REF!,"AAAAAH//1sQ=")</f>
        <v>#REF!</v>
      </c>
      <c r="GP13" t="e">
        <f>AND(#REF!,"AAAAAH//1sU=")</f>
        <v>#REF!</v>
      </c>
      <c r="GQ13" t="e">
        <f>AND(#REF!,"AAAAAH//1sY=")</f>
        <v>#REF!</v>
      </c>
      <c r="GR13" t="e">
        <f>AND(#REF!,"AAAAAH//1sc=")</f>
        <v>#REF!</v>
      </c>
      <c r="GS13" t="e">
        <f>AND(#REF!,"AAAAAH//1sg=")</f>
        <v>#REF!</v>
      </c>
      <c r="GT13" t="e">
        <f>AND(#REF!,"AAAAAH//1sk=")</f>
        <v>#REF!</v>
      </c>
      <c r="GU13" t="e">
        <f>AND(#REF!,"AAAAAH//1so=")</f>
        <v>#REF!</v>
      </c>
      <c r="GV13" t="e">
        <f>AND(#REF!,"AAAAAH//1ss=")</f>
        <v>#REF!</v>
      </c>
      <c r="GW13" t="e">
        <f>AND(#REF!,"AAAAAH//1sw=")</f>
        <v>#REF!</v>
      </c>
      <c r="GX13" t="e">
        <f>AND(#REF!,"AAAAAH//1s0=")</f>
        <v>#REF!</v>
      </c>
      <c r="GY13" t="e">
        <f>AND(#REF!,"AAAAAH//1s4=")</f>
        <v>#REF!</v>
      </c>
      <c r="GZ13" t="e">
        <f>AND(#REF!,"AAAAAH//1s8=")</f>
        <v>#REF!</v>
      </c>
      <c r="HA13" t="e">
        <f>AND(#REF!,"AAAAAH//1tA=")</f>
        <v>#REF!</v>
      </c>
      <c r="HB13" t="e">
        <f>AND(#REF!,"AAAAAH//1tE=")</f>
        <v>#REF!</v>
      </c>
      <c r="HC13" t="e">
        <f>AND(#REF!,"AAAAAH//1tI=")</f>
        <v>#REF!</v>
      </c>
      <c r="HD13" t="e">
        <f>AND(#REF!,"AAAAAH//1tM=")</f>
        <v>#REF!</v>
      </c>
      <c r="HE13" t="e">
        <f>AND(#REF!,"AAAAAH//1tQ=")</f>
        <v>#REF!</v>
      </c>
      <c r="HF13" t="e">
        <f>AND(#REF!,"AAAAAH//1tU=")</f>
        <v>#REF!</v>
      </c>
      <c r="HG13" t="e">
        <f>AND(#REF!,"AAAAAH//1tY=")</f>
        <v>#REF!</v>
      </c>
      <c r="HH13" t="e">
        <f>AND(#REF!,"AAAAAH//1tc=")</f>
        <v>#REF!</v>
      </c>
      <c r="HI13" t="e">
        <f>AND(#REF!,"AAAAAH//1tg=")</f>
        <v>#REF!</v>
      </c>
      <c r="HJ13" t="e">
        <f>AND(#REF!,"AAAAAH//1tk=")</f>
        <v>#REF!</v>
      </c>
      <c r="HK13" t="e">
        <f>AND(#REF!,"AAAAAH//1to=")</f>
        <v>#REF!</v>
      </c>
      <c r="HL13" t="e">
        <f>AND(#REF!,"AAAAAH//1ts=")</f>
        <v>#REF!</v>
      </c>
      <c r="HM13" t="e">
        <f>AND(#REF!,"AAAAAH//1tw=")</f>
        <v>#REF!</v>
      </c>
      <c r="HN13" t="e">
        <f>AND(#REF!,"AAAAAH//1t0=")</f>
        <v>#REF!</v>
      </c>
      <c r="HO13" t="e">
        <f>AND(#REF!,"AAAAAH//1t4=")</f>
        <v>#REF!</v>
      </c>
      <c r="HP13" t="e">
        <f>AND(#REF!,"AAAAAH//1t8=")</f>
        <v>#REF!</v>
      </c>
      <c r="HQ13" t="e">
        <f>AND(#REF!,"AAAAAH//1uA=")</f>
        <v>#REF!</v>
      </c>
      <c r="HR13" t="e">
        <f>AND(#REF!,"AAAAAH//1uE=")</f>
        <v>#REF!</v>
      </c>
      <c r="HS13" t="e">
        <f>AND(#REF!,"AAAAAH//1uI=")</f>
        <v>#REF!</v>
      </c>
      <c r="HT13" t="e">
        <f>AND(#REF!,"AAAAAH//1uM=")</f>
        <v>#REF!</v>
      </c>
      <c r="HU13" t="e">
        <f>AND(#REF!,"AAAAAH//1uQ=")</f>
        <v>#REF!</v>
      </c>
      <c r="HV13" t="e">
        <f>AND(#REF!,"AAAAAH//1uU=")</f>
        <v>#REF!</v>
      </c>
      <c r="HW13" t="e">
        <f>AND(#REF!,"AAAAAH//1uY=")</f>
        <v>#REF!</v>
      </c>
      <c r="HX13" t="e">
        <f>AND(#REF!,"AAAAAH//1uc=")</f>
        <v>#REF!</v>
      </c>
      <c r="HY13" t="e">
        <f>AND(#REF!,"AAAAAH//1ug=")</f>
        <v>#REF!</v>
      </c>
      <c r="HZ13" t="e">
        <f>AND(#REF!,"AAAAAH//1uk=")</f>
        <v>#REF!</v>
      </c>
      <c r="IA13" t="e">
        <f>AND(#REF!,"AAAAAH//1uo=")</f>
        <v>#REF!</v>
      </c>
      <c r="IB13" t="e">
        <f>AND(#REF!,"AAAAAH//1us=")</f>
        <v>#REF!</v>
      </c>
      <c r="IC13" t="e">
        <f>AND(#REF!,"AAAAAH//1uw=")</f>
        <v>#REF!</v>
      </c>
      <c r="ID13" t="e">
        <f>AND(#REF!,"AAAAAH//1u0=")</f>
        <v>#REF!</v>
      </c>
      <c r="IE13" t="e">
        <f>AND(#REF!,"AAAAAH//1u4=")</f>
        <v>#REF!</v>
      </c>
      <c r="IF13" t="e">
        <f>IF(#REF!,"AAAAAH//1u8=",0)</f>
        <v>#REF!</v>
      </c>
      <c r="IG13" t="e">
        <f>AND(#REF!,"AAAAAH//1vA=")</f>
        <v>#REF!</v>
      </c>
      <c r="IH13" t="e">
        <f>AND(#REF!,"AAAAAH//1vE=")</f>
        <v>#REF!</v>
      </c>
      <c r="II13" t="e">
        <f>AND(#REF!,"AAAAAH//1vI=")</f>
        <v>#REF!</v>
      </c>
      <c r="IJ13" t="e">
        <f>AND(#REF!,"AAAAAH//1vM=")</f>
        <v>#REF!</v>
      </c>
      <c r="IK13" t="e">
        <f>AND(#REF!,"AAAAAH//1vQ=")</f>
        <v>#REF!</v>
      </c>
      <c r="IL13" t="e">
        <f>AND(#REF!,"AAAAAH//1vU=")</f>
        <v>#REF!</v>
      </c>
      <c r="IM13" t="e">
        <f>AND(#REF!,"AAAAAH//1vY=")</f>
        <v>#REF!</v>
      </c>
      <c r="IN13" t="e">
        <f>AND(#REF!,"AAAAAH//1vc=")</f>
        <v>#REF!</v>
      </c>
      <c r="IO13" t="e">
        <f>AND(#REF!,"AAAAAH//1vg=")</f>
        <v>#REF!</v>
      </c>
      <c r="IP13" t="e">
        <f>AND(#REF!,"AAAAAH//1vk=")</f>
        <v>#REF!</v>
      </c>
      <c r="IQ13" t="e">
        <f>AND(#REF!,"AAAAAH//1vo=")</f>
        <v>#REF!</v>
      </c>
      <c r="IR13" t="e">
        <f>AND(#REF!,"AAAAAH//1vs=")</f>
        <v>#REF!</v>
      </c>
      <c r="IS13" t="e">
        <f>AND(#REF!,"AAAAAH//1vw=")</f>
        <v>#REF!</v>
      </c>
      <c r="IT13" t="e">
        <f>AND(#REF!,"AAAAAH//1v0=")</f>
        <v>#REF!</v>
      </c>
      <c r="IU13" t="e">
        <f>AND(#REF!,"AAAAAH//1v4=")</f>
        <v>#REF!</v>
      </c>
      <c r="IV13" t="e">
        <f>AND(#REF!,"AAAAAH//1v8=")</f>
        <v>#REF!</v>
      </c>
    </row>
    <row r="14" spans="1:256" x14ac:dyDescent="0.2">
      <c r="A14" t="e">
        <f>AND(#REF!,"AAAAAHne+wA=")</f>
        <v>#REF!</v>
      </c>
      <c r="B14" t="e">
        <f>AND(#REF!,"AAAAAHne+wE=")</f>
        <v>#REF!</v>
      </c>
      <c r="C14" t="e">
        <f>AND(#REF!,"AAAAAHne+wI=")</f>
        <v>#REF!</v>
      </c>
      <c r="D14" t="e">
        <f>AND(#REF!,"AAAAAHne+wM=")</f>
        <v>#REF!</v>
      </c>
      <c r="E14" t="e">
        <f>AND(#REF!,"AAAAAHne+wQ=")</f>
        <v>#REF!</v>
      </c>
      <c r="F14" t="e">
        <f>AND(#REF!,"AAAAAHne+wU=")</f>
        <v>#REF!</v>
      </c>
      <c r="G14" t="e">
        <f>AND(#REF!,"AAAAAHne+wY=")</f>
        <v>#REF!</v>
      </c>
      <c r="H14" t="e">
        <f>AND(#REF!,"AAAAAHne+wc=")</f>
        <v>#REF!</v>
      </c>
      <c r="I14" t="e">
        <f>AND(#REF!,"AAAAAHne+wg=")</f>
        <v>#REF!</v>
      </c>
      <c r="J14" t="e">
        <f>AND(#REF!,"AAAAAHne+wk=")</f>
        <v>#REF!</v>
      </c>
      <c r="K14" t="e">
        <f>AND(#REF!,"AAAAAHne+wo=")</f>
        <v>#REF!</v>
      </c>
      <c r="L14" t="e">
        <f>AND(#REF!,"AAAAAHne+ws=")</f>
        <v>#REF!</v>
      </c>
      <c r="M14" t="e">
        <f>AND(#REF!,"AAAAAHne+ww=")</f>
        <v>#REF!</v>
      </c>
      <c r="N14" t="e">
        <f>AND(#REF!,"AAAAAHne+w0=")</f>
        <v>#REF!</v>
      </c>
      <c r="O14" t="e">
        <f>AND(#REF!,"AAAAAHne+w4=")</f>
        <v>#REF!</v>
      </c>
      <c r="P14" t="e">
        <f>AND(#REF!,"AAAAAHne+w8=")</f>
        <v>#REF!</v>
      </c>
      <c r="Q14" t="e">
        <f>AND(#REF!,"AAAAAHne+xA=")</f>
        <v>#REF!</v>
      </c>
      <c r="R14" t="e">
        <f>AND(#REF!,"AAAAAHne+xE=")</f>
        <v>#REF!</v>
      </c>
      <c r="S14" t="e">
        <f>AND(#REF!,"AAAAAHne+xI=")</f>
        <v>#REF!</v>
      </c>
      <c r="T14" t="e">
        <f>AND(#REF!,"AAAAAHne+xM=")</f>
        <v>#REF!</v>
      </c>
      <c r="U14" t="e">
        <f>AND(#REF!,"AAAAAHne+xQ=")</f>
        <v>#REF!</v>
      </c>
      <c r="V14" t="e">
        <f>AND(#REF!,"AAAAAHne+xU=")</f>
        <v>#REF!</v>
      </c>
      <c r="W14" t="e">
        <f>AND(#REF!,"AAAAAHne+xY=")</f>
        <v>#REF!</v>
      </c>
      <c r="X14" t="e">
        <f>AND(#REF!,"AAAAAHne+xc=")</f>
        <v>#REF!</v>
      </c>
      <c r="Y14" t="e">
        <f>AND(#REF!,"AAAAAHne+xg=")</f>
        <v>#REF!</v>
      </c>
      <c r="Z14" t="e">
        <f>AND(#REF!,"AAAAAHne+xk=")</f>
        <v>#REF!</v>
      </c>
      <c r="AA14" t="e">
        <f>AND(#REF!,"AAAAAHne+xo=")</f>
        <v>#REF!</v>
      </c>
      <c r="AB14" t="e">
        <f>AND(#REF!,"AAAAAHne+xs=")</f>
        <v>#REF!</v>
      </c>
      <c r="AC14" t="e">
        <f>AND(#REF!,"AAAAAHne+xw=")</f>
        <v>#REF!</v>
      </c>
      <c r="AD14" t="e">
        <f>AND(#REF!,"AAAAAHne+x0=")</f>
        <v>#REF!</v>
      </c>
      <c r="AE14" t="e">
        <f>AND(#REF!,"AAAAAHne+x4=")</f>
        <v>#REF!</v>
      </c>
      <c r="AF14" t="e">
        <f>AND(#REF!,"AAAAAHne+x8=")</f>
        <v>#REF!</v>
      </c>
      <c r="AG14" t="e">
        <f>AND(#REF!,"AAAAAHne+yA=")</f>
        <v>#REF!</v>
      </c>
      <c r="AH14" t="e">
        <f>AND(#REF!,"AAAAAHne+yE=")</f>
        <v>#REF!</v>
      </c>
      <c r="AI14" t="e">
        <f>AND(#REF!,"AAAAAHne+yI=")</f>
        <v>#REF!</v>
      </c>
      <c r="AJ14" t="e">
        <f>AND(#REF!,"AAAAAHne+yM=")</f>
        <v>#REF!</v>
      </c>
      <c r="AK14" t="e">
        <f>AND(#REF!,"AAAAAHne+yQ=")</f>
        <v>#REF!</v>
      </c>
      <c r="AL14" t="e">
        <f>AND(#REF!,"AAAAAHne+yU=")</f>
        <v>#REF!</v>
      </c>
      <c r="AM14" t="e">
        <f>AND(#REF!,"AAAAAHne+yY=")</f>
        <v>#REF!</v>
      </c>
      <c r="AN14" t="e">
        <f>AND(#REF!,"AAAAAHne+yc=")</f>
        <v>#REF!</v>
      </c>
      <c r="AO14" t="e">
        <f>AND(#REF!,"AAAAAHne+yg=")</f>
        <v>#REF!</v>
      </c>
      <c r="AP14" t="e">
        <f>AND(#REF!,"AAAAAHne+yk=")</f>
        <v>#REF!</v>
      </c>
      <c r="AQ14" t="e">
        <f>AND(#REF!,"AAAAAHne+yo=")</f>
        <v>#REF!</v>
      </c>
      <c r="AR14" t="e">
        <f>AND(#REF!,"AAAAAHne+ys=")</f>
        <v>#REF!</v>
      </c>
      <c r="AS14" t="e">
        <f>AND(#REF!,"AAAAAHne+yw=")</f>
        <v>#REF!</v>
      </c>
      <c r="AT14" t="e">
        <f>AND(#REF!,"AAAAAHne+y0=")</f>
        <v>#REF!</v>
      </c>
      <c r="AU14" t="e">
        <f>AND(#REF!,"AAAAAHne+y4=")</f>
        <v>#REF!</v>
      </c>
      <c r="AV14" t="e">
        <f>AND(#REF!,"AAAAAHne+y8=")</f>
        <v>#REF!</v>
      </c>
      <c r="AW14" t="e">
        <f>AND(#REF!,"AAAAAHne+zA=")</f>
        <v>#REF!</v>
      </c>
      <c r="AX14" t="e">
        <f>AND(#REF!,"AAAAAHne+zE=")</f>
        <v>#REF!</v>
      </c>
      <c r="AY14" t="e">
        <f>AND(#REF!,"AAAAAHne+zI=")</f>
        <v>#REF!</v>
      </c>
      <c r="AZ14" t="e">
        <f>AND(#REF!,"AAAAAHne+zM=")</f>
        <v>#REF!</v>
      </c>
      <c r="BA14" t="e">
        <f>IF(#REF!,"AAAAAHne+zQ=",0)</f>
        <v>#REF!</v>
      </c>
      <c r="BB14" t="e">
        <f>AND(#REF!,"AAAAAHne+zU=")</f>
        <v>#REF!</v>
      </c>
      <c r="BC14" t="e">
        <f>AND(#REF!,"AAAAAHne+zY=")</f>
        <v>#REF!</v>
      </c>
      <c r="BD14" t="e">
        <f>AND(#REF!,"AAAAAHne+zc=")</f>
        <v>#REF!</v>
      </c>
      <c r="BE14" t="e">
        <f>AND(#REF!,"AAAAAHne+zg=")</f>
        <v>#REF!</v>
      </c>
      <c r="BF14" t="e">
        <f>AND(#REF!,"AAAAAHne+zk=")</f>
        <v>#REF!</v>
      </c>
      <c r="BG14" t="e">
        <f>AND(#REF!,"AAAAAHne+zo=")</f>
        <v>#REF!</v>
      </c>
      <c r="BH14" t="e">
        <f>AND(#REF!,"AAAAAHne+zs=")</f>
        <v>#REF!</v>
      </c>
      <c r="BI14" t="e">
        <f>AND(#REF!,"AAAAAHne+zw=")</f>
        <v>#REF!</v>
      </c>
      <c r="BJ14" t="e">
        <f>AND(#REF!,"AAAAAHne+z0=")</f>
        <v>#REF!</v>
      </c>
      <c r="BK14" t="e">
        <f>AND(#REF!,"AAAAAHne+z4=")</f>
        <v>#REF!</v>
      </c>
      <c r="BL14" t="e">
        <f>AND(#REF!,"AAAAAHne+z8=")</f>
        <v>#REF!</v>
      </c>
      <c r="BM14" t="e">
        <f>AND(#REF!,"AAAAAHne+0A=")</f>
        <v>#REF!</v>
      </c>
      <c r="BN14" t="e">
        <f>AND(#REF!,"AAAAAHne+0E=")</f>
        <v>#REF!</v>
      </c>
      <c r="BO14" t="e">
        <f>AND(#REF!,"AAAAAHne+0I=")</f>
        <v>#REF!</v>
      </c>
      <c r="BP14" t="e">
        <f>AND(#REF!,"AAAAAHne+0M=")</f>
        <v>#REF!</v>
      </c>
      <c r="BQ14" t="e">
        <f>AND(#REF!,"AAAAAHne+0Q=")</f>
        <v>#REF!</v>
      </c>
      <c r="BR14" t="e">
        <f>AND(#REF!,"AAAAAHne+0U=")</f>
        <v>#REF!</v>
      </c>
      <c r="BS14" t="e">
        <f>AND(#REF!,"AAAAAHne+0Y=")</f>
        <v>#REF!</v>
      </c>
      <c r="BT14" t="e">
        <f>AND(#REF!,"AAAAAHne+0c=")</f>
        <v>#REF!</v>
      </c>
      <c r="BU14" t="e">
        <f>AND(#REF!,"AAAAAHne+0g=")</f>
        <v>#REF!</v>
      </c>
      <c r="BV14" t="e">
        <f>AND(#REF!,"AAAAAHne+0k=")</f>
        <v>#REF!</v>
      </c>
      <c r="BW14" t="e">
        <f>AND(#REF!,"AAAAAHne+0o=")</f>
        <v>#REF!</v>
      </c>
      <c r="BX14" t="e">
        <f>AND(#REF!,"AAAAAHne+0s=")</f>
        <v>#REF!</v>
      </c>
      <c r="BY14" t="e">
        <f>AND(#REF!,"AAAAAHne+0w=")</f>
        <v>#REF!</v>
      </c>
      <c r="BZ14" t="e">
        <f>AND(#REF!,"AAAAAHne+00=")</f>
        <v>#REF!</v>
      </c>
      <c r="CA14" t="e">
        <f>AND(#REF!,"AAAAAHne+04=")</f>
        <v>#REF!</v>
      </c>
      <c r="CB14" t="e">
        <f>AND(#REF!,"AAAAAHne+08=")</f>
        <v>#REF!</v>
      </c>
      <c r="CC14" t="e">
        <f>AND(#REF!,"AAAAAHne+1A=")</f>
        <v>#REF!</v>
      </c>
      <c r="CD14" t="e">
        <f>AND(#REF!,"AAAAAHne+1E=")</f>
        <v>#REF!</v>
      </c>
      <c r="CE14" t="e">
        <f>AND(#REF!,"AAAAAHne+1I=")</f>
        <v>#REF!</v>
      </c>
      <c r="CF14" t="e">
        <f>AND(#REF!,"AAAAAHne+1M=")</f>
        <v>#REF!</v>
      </c>
      <c r="CG14" t="e">
        <f>AND(#REF!,"AAAAAHne+1Q=")</f>
        <v>#REF!</v>
      </c>
      <c r="CH14" t="e">
        <f>AND(#REF!,"AAAAAHne+1U=")</f>
        <v>#REF!</v>
      </c>
      <c r="CI14" t="e">
        <f>AND(#REF!,"AAAAAHne+1Y=")</f>
        <v>#REF!</v>
      </c>
      <c r="CJ14" t="e">
        <f>AND(#REF!,"AAAAAHne+1c=")</f>
        <v>#REF!</v>
      </c>
      <c r="CK14" t="e">
        <f>AND(#REF!,"AAAAAHne+1g=")</f>
        <v>#REF!</v>
      </c>
      <c r="CL14" t="e">
        <f>AND(#REF!,"AAAAAHne+1k=")</f>
        <v>#REF!</v>
      </c>
      <c r="CM14" t="e">
        <f>AND(#REF!,"AAAAAHne+1o=")</f>
        <v>#REF!</v>
      </c>
      <c r="CN14" t="e">
        <f>AND(#REF!,"AAAAAHne+1s=")</f>
        <v>#REF!</v>
      </c>
      <c r="CO14" t="e">
        <f>AND(#REF!,"AAAAAHne+1w=")</f>
        <v>#REF!</v>
      </c>
      <c r="CP14" t="e">
        <f>AND(#REF!,"AAAAAHne+10=")</f>
        <v>#REF!</v>
      </c>
      <c r="CQ14" t="e">
        <f>AND(#REF!,"AAAAAHne+14=")</f>
        <v>#REF!</v>
      </c>
      <c r="CR14" t="e">
        <f>AND(#REF!,"AAAAAHne+18=")</f>
        <v>#REF!</v>
      </c>
      <c r="CS14" t="e">
        <f>AND(#REF!,"AAAAAHne+2A=")</f>
        <v>#REF!</v>
      </c>
      <c r="CT14" t="e">
        <f>AND(#REF!,"AAAAAHne+2E=")</f>
        <v>#REF!</v>
      </c>
      <c r="CU14" t="e">
        <f>AND(#REF!,"AAAAAHne+2I=")</f>
        <v>#REF!</v>
      </c>
      <c r="CV14" t="e">
        <f>AND(#REF!,"AAAAAHne+2M=")</f>
        <v>#REF!</v>
      </c>
      <c r="CW14" t="e">
        <f>AND(#REF!,"AAAAAHne+2Q=")</f>
        <v>#REF!</v>
      </c>
      <c r="CX14" t="e">
        <f>AND(#REF!,"AAAAAHne+2U=")</f>
        <v>#REF!</v>
      </c>
      <c r="CY14" t="e">
        <f>AND(#REF!,"AAAAAHne+2Y=")</f>
        <v>#REF!</v>
      </c>
      <c r="CZ14" t="e">
        <f>AND(#REF!,"AAAAAHne+2c=")</f>
        <v>#REF!</v>
      </c>
      <c r="DA14" t="e">
        <f>AND(#REF!,"AAAAAHne+2g=")</f>
        <v>#REF!</v>
      </c>
      <c r="DB14" t="e">
        <f>AND(#REF!,"AAAAAHne+2k=")</f>
        <v>#REF!</v>
      </c>
      <c r="DC14" t="e">
        <f>AND(#REF!,"AAAAAHne+2o=")</f>
        <v>#REF!</v>
      </c>
      <c r="DD14" t="e">
        <f>AND(#REF!,"AAAAAHne+2s=")</f>
        <v>#REF!</v>
      </c>
      <c r="DE14" t="e">
        <f>AND(#REF!,"AAAAAHne+2w=")</f>
        <v>#REF!</v>
      </c>
      <c r="DF14" t="e">
        <f>AND(#REF!,"AAAAAHne+20=")</f>
        <v>#REF!</v>
      </c>
      <c r="DG14" t="e">
        <f>AND(#REF!,"AAAAAHne+24=")</f>
        <v>#REF!</v>
      </c>
      <c r="DH14" t="e">
        <f>AND(#REF!,"AAAAAHne+28=")</f>
        <v>#REF!</v>
      </c>
      <c r="DI14" t="e">
        <f>AND(#REF!,"AAAAAHne+3A=")</f>
        <v>#REF!</v>
      </c>
      <c r="DJ14" t="e">
        <f>AND(#REF!,"AAAAAHne+3E=")</f>
        <v>#REF!</v>
      </c>
      <c r="DK14" t="e">
        <f>AND(#REF!,"AAAAAHne+3I=")</f>
        <v>#REF!</v>
      </c>
      <c r="DL14" t="e">
        <f>AND(#REF!,"AAAAAHne+3M=")</f>
        <v>#REF!</v>
      </c>
      <c r="DM14" t="e">
        <f>AND(#REF!,"AAAAAHne+3Q=")</f>
        <v>#REF!</v>
      </c>
      <c r="DN14" t="e">
        <f>AND(#REF!,"AAAAAHne+3U=")</f>
        <v>#REF!</v>
      </c>
      <c r="DO14" t="e">
        <f>AND(#REF!,"AAAAAHne+3Y=")</f>
        <v>#REF!</v>
      </c>
      <c r="DP14" t="e">
        <f>AND(#REF!,"AAAAAHne+3c=")</f>
        <v>#REF!</v>
      </c>
      <c r="DQ14" t="e">
        <f>AND(#REF!,"AAAAAHne+3g=")</f>
        <v>#REF!</v>
      </c>
      <c r="DR14" t="e">
        <f>IF(#REF!,"AAAAAHne+3k=",0)</f>
        <v>#REF!</v>
      </c>
      <c r="DS14" t="e">
        <f>AND(#REF!,"AAAAAHne+3o=")</f>
        <v>#REF!</v>
      </c>
      <c r="DT14" t="e">
        <f>AND(#REF!,"AAAAAHne+3s=")</f>
        <v>#REF!</v>
      </c>
      <c r="DU14" t="e">
        <f>AND(#REF!,"AAAAAHne+3w=")</f>
        <v>#REF!</v>
      </c>
      <c r="DV14" t="e">
        <f>AND(#REF!,"AAAAAHne+30=")</f>
        <v>#REF!</v>
      </c>
      <c r="DW14" t="e">
        <f>AND(#REF!,"AAAAAHne+34=")</f>
        <v>#REF!</v>
      </c>
      <c r="DX14" t="e">
        <f>AND(#REF!,"AAAAAHne+38=")</f>
        <v>#REF!</v>
      </c>
      <c r="DY14" t="e">
        <f>AND(#REF!,"AAAAAHne+4A=")</f>
        <v>#REF!</v>
      </c>
      <c r="DZ14" t="e">
        <f>AND(#REF!,"AAAAAHne+4E=")</f>
        <v>#REF!</v>
      </c>
      <c r="EA14" t="e">
        <f>AND(#REF!,"AAAAAHne+4I=")</f>
        <v>#REF!</v>
      </c>
      <c r="EB14" t="e">
        <f>AND(#REF!,"AAAAAHne+4M=")</f>
        <v>#REF!</v>
      </c>
      <c r="EC14" t="e">
        <f>AND(#REF!,"AAAAAHne+4Q=")</f>
        <v>#REF!</v>
      </c>
      <c r="ED14" t="e">
        <f>AND(#REF!,"AAAAAHne+4U=")</f>
        <v>#REF!</v>
      </c>
      <c r="EE14" t="e">
        <f>AND(#REF!,"AAAAAHne+4Y=")</f>
        <v>#REF!</v>
      </c>
      <c r="EF14" t="e">
        <f>AND(#REF!,"AAAAAHne+4c=")</f>
        <v>#REF!</v>
      </c>
      <c r="EG14" t="e">
        <f>AND(#REF!,"AAAAAHne+4g=")</f>
        <v>#REF!</v>
      </c>
      <c r="EH14" t="e">
        <f>AND(#REF!,"AAAAAHne+4k=")</f>
        <v>#REF!</v>
      </c>
      <c r="EI14" t="e">
        <f>AND(#REF!,"AAAAAHne+4o=")</f>
        <v>#REF!</v>
      </c>
      <c r="EJ14" t="e">
        <f>AND(#REF!,"AAAAAHne+4s=")</f>
        <v>#REF!</v>
      </c>
      <c r="EK14" t="e">
        <f>AND(#REF!,"AAAAAHne+4w=")</f>
        <v>#REF!</v>
      </c>
      <c r="EL14" t="e">
        <f>AND(#REF!,"AAAAAHne+40=")</f>
        <v>#REF!</v>
      </c>
      <c r="EM14" t="e">
        <f>AND(#REF!,"AAAAAHne+44=")</f>
        <v>#REF!</v>
      </c>
      <c r="EN14" t="e">
        <f>AND(#REF!,"AAAAAHne+48=")</f>
        <v>#REF!</v>
      </c>
      <c r="EO14" t="e">
        <f>AND(#REF!,"AAAAAHne+5A=")</f>
        <v>#REF!</v>
      </c>
      <c r="EP14" t="e">
        <f>AND(#REF!,"AAAAAHne+5E=")</f>
        <v>#REF!</v>
      </c>
      <c r="EQ14" t="e">
        <f>AND(#REF!,"AAAAAHne+5I=")</f>
        <v>#REF!</v>
      </c>
      <c r="ER14" t="e">
        <f>AND(#REF!,"AAAAAHne+5M=")</f>
        <v>#REF!</v>
      </c>
      <c r="ES14" t="e">
        <f>AND(#REF!,"AAAAAHne+5Q=")</f>
        <v>#REF!</v>
      </c>
      <c r="ET14" t="e">
        <f>AND(#REF!,"AAAAAHne+5U=")</f>
        <v>#REF!</v>
      </c>
      <c r="EU14" t="e">
        <f>AND(#REF!,"AAAAAHne+5Y=")</f>
        <v>#REF!</v>
      </c>
      <c r="EV14" t="e">
        <f>AND(#REF!,"AAAAAHne+5c=")</f>
        <v>#REF!</v>
      </c>
      <c r="EW14" t="e">
        <f>AND(#REF!,"AAAAAHne+5g=")</f>
        <v>#REF!</v>
      </c>
      <c r="EX14" t="e">
        <f>AND(#REF!,"AAAAAHne+5k=")</f>
        <v>#REF!</v>
      </c>
      <c r="EY14" t="e">
        <f>AND(#REF!,"AAAAAHne+5o=")</f>
        <v>#REF!</v>
      </c>
      <c r="EZ14" t="e">
        <f>AND(#REF!,"AAAAAHne+5s=")</f>
        <v>#REF!</v>
      </c>
      <c r="FA14" t="e">
        <f>AND(#REF!,"AAAAAHne+5w=")</f>
        <v>#REF!</v>
      </c>
      <c r="FB14" t="e">
        <f>AND(#REF!,"AAAAAHne+50=")</f>
        <v>#REF!</v>
      </c>
      <c r="FC14" t="e">
        <f>AND(#REF!,"AAAAAHne+54=")</f>
        <v>#REF!</v>
      </c>
      <c r="FD14" t="e">
        <f>AND(#REF!,"AAAAAHne+58=")</f>
        <v>#REF!</v>
      </c>
      <c r="FE14" t="e">
        <f>AND(#REF!,"AAAAAHne+6A=")</f>
        <v>#REF!</v>
      </c>
      <c r="FF14" t="e">
        <f>AND(#REF!,"AAAAAHne+6E=")</f>
        <v>#REF!</v>
      </c>
      <c r="FG14" t="e">
        <f>AND(#REF!,"AAAAAHne+6I=")</f>
        <v>#REF!</v>
      </c>
      <c r="FH14" t="e">
        <f>AND(#REF!,"AAAAAHne+6M=")</f>
        <v>#REF!</v>
      </c>
      <c r="FI14" t="e">
        <f>AND(#REF!,"AAAAAHne+6Q=")</f>
        <v>#REF!</v>
      </c>
      <c r="FJ14" t="e">
        <f>AND(#REF!,"AAAAAHne+6U=")</f>
        <v>#REF!</v>
      </c>
      <c r="FK14" t="e">
        <f>AND(#REF!,"AAAAAHne+6Y=")</f>
        <v>#REF!</v>
      </c>
      <c r="FL14" t="e">
        <f>AND(#REF!,"AAAAAHne+6c=")</f>
        <v>#REF!</v>
      </c>
      <c r="FM14" t="e">
        <f>AND(#REF!,"AAAAAHne+6g=")</f>
        <v>#REF!</v>
      </c>
      <c r="FN14" t="e">
        <f>AND(#REF!,"AAAAAHne+6k=")</f>
        <v>#REF!</v>
      </c>
      <c r="FO14" t="e">
        <f>AND(#REF!,"AAAAAHne+6o=")</f>
        <v>#REF!</v>
      </c>
      <c r="FP14" t="e">
        <f>AND(#REF!,"AAAAAHne+6s=")</f>
        <v>#REF!</v>
      </c>
      <c r="FQ14" t="e">
        <f>AND(#REF!,"AAAAAHne+6w=")</f>
        <v>#REF!</v>
      </c>
      <c r="FR14" t="e">
        <f>AND(#REF!,"AAAAAHne+60=")</f>
        <v>#REF!</v>
      </c>
      <c r="FS14" t="e">
        <f>AND(#REF!,"AAAAAHne+64=")</f>
        <v>#REF!</v>
      </c>
      <c r="FT14" t="e">
        <f>AND(#REF!,"AAAAAHne+68=")</f>
        <v>#REF!</v>
      </c>
      <c r="FU14" t="e">
        <f>AND(#REF!,"AAAAAHne+7A=")</f>
        <v>#REF!</v>
      </c>
      <c r="FV14" t="e">
        <f>AND(#REF!,"AAAAAHne+7E=")</f>
        <v>#REF!</v>
      </c>
      <c r="FW14" t="e">
        <f>AND(#REF!,"AAAAAHne+7I=")</f>
        <v>#REF!</v>
      </c>
      <c r="FX14" t="e">
        <f>AND(#REF!,"AAAAAHne+7M=")</f>
        <v>#REF!</v>
      </c>
      <c r="FY14" t="e">
        <f>AND(#REF!,"AAAAAHne+7Q=")</f>
        <v>#REF!</v>
      </c>
      <c r="FZ14" t="e">
        <f>AND(#REF!,"AAAAAHne+7U=")</f>
        <v>#REF!</v>
      </c>
      <c r="GA14" t="e">
        <f>AND(#REF!,"AAAAAHne+7Y=")</f>
        <v>#REF!</v>
      </c>
      <c r="GB14" t="e">
        <f>AND(#REF!,"AAAAAHne+7c=")</f>
        <v>#REF!</v>
      </c>
      <c r="GC14" t="e">
        <f>AND(#REF!,"AAAAAHne+7g=")</f>
        <v>#REF!</v>
      </c>
      <c r="GD14" t="e">
        <f>AND(#REF!,"AAAAAHne+7k=")</f>
        <v>#REF!</v>
      </c>
      <c r="GE14" t="e">
        <f>AND(#REF!,"AAAAAHne+7o=")</f>
        <v>#REF!</v>
      </c>
      <c r="GF14" t="e">
        <f>AND(#REF!,"AAAAAHne+7s=")</f>
        <v>#REF!</v>
      </c>
      <c r="GG14" t="e">
        <f>AND(#REF!,"AAAAAHne+7w=")</f>
        <v>#REF!</v>
      </c>
      <c r="GH14" t="e">
        <f>AND(#REF!,"AAAAAHne+70=")</f>
        <v>#REF!</v>
      </c>
      <c r="GI14" t="e">
        <f>IF(#REF!,"AAAAAHne+74=",0)</f>
        <v>#REF!</v>
      </c>
      <c r="GJ14" t="e">
        <f>AND(#REF!,"AAAAAHne+78=")</f>
        <v>#REF!</v>
      </c>
      <c r="GK14" t="e">
        <f>AND(#REF!,"AAAAAHne+8A=")</f>
        <v>#REF!</v>
      </c>
      <c r="GL14" t="e">
        <f>AND(#REF!,"AAAAAHne+8E=")</f>
        <v>#REF!</v>
      </c>
      <c r="GM14" t="e">
        <f>AND(#REF!,"AAAAAHne+8I=")</f>
        <v>#REF!</v>
      </c>
      <c r="GN14" t="e">
        <f>AND(#REF!,"AAAAAHne+8M=")</f>
        <v>#REF!</v>
      </c>
      <c r="GO14" t="e">
        <f>AND(#REF!,"AAAAAHne+8Q=")</f>
        <v>#REF!</v>
      </c>
      <c r="GP14" t="e">
        <f>AND(#REF!,"AAAAAHne+8U=")</f>
        <v>#REF!</v>
      </c>
      <c r="GQ14" t="e">
        <f>AND(#REF!,"AAAAAHne+8Y=")</f>
        <v>#REF!</v>
      </c>
      <c r="GR14" t="e">
        <f>AND(#REF!,"AAAAAHne+8c=")</f>
        <v>#REF!</v>
      </c>
      <c r="GS14" t="e">
        <f>AND(#REF!,"AAAAAHne+8g=")</f>
        <v>#REF!</v>
      </c>
      <c r="GT14" t="e">
        <f>AND(#REF!,"AAAAAHne+8k=")</f>
        <v>#REF!</v>
      </c>
      <c r="GU14" t="e">
        <f>AND(#REF!,"AAAAAHne+8o=")</f>
        <v>#REF!</v>
      </c>
      <c r="GV14" t="e">
        <f>AND(#REF!,"AAAAAHne+8s=")</f>
        <v>#REF!</v>
      </c>
      <c r="GW14" t="e">
        <f>AND(#REF!,"AAAAAHne+8w=")</f>
        <v>#REF!</v>
      </c>
      <c r="GX14" t="e">
        <f>AND(#REF!,"AAAAAHne+80=")</f>
        <v>#REF!</v>
      </c>
      <c r="GY14" t="e">
        <f>AND(#REF!,"AAAAAHne+84=")</f>
        <v>#REF!</v>
      </c>
      <c r="GZ14" t="e">
        <f>AND(#REF!,"AAAAAHne+88=")</f>
        <v>#REF!</v>
      </c>
      <c r="HA14" t="e">
        <f>AND(#REF!,"AAAAAHne+9A=")</f>
        <v>#REF!</v>
      </c>
      <c r="HB14" t="e">
        <f>AND(#REF!,"AAAAAHne+9E=")</f>
        <v>#REF!</v>
      </c>
      <c r="HC14" t="e">
        <f>AND(#REF!,"AAAAAHne+9I=")</f>
        <v>#REF!</v>
      </c>
      <c r="HD14" t="e">
        <f>AND(#REF!,"AAAAAHne+9M=")</f>
        <v>#REF!</v>
      </c>
      <c r="HE14" t="e">
        <f>AND(#REF!,"AAAAAHne+9Q=")</f>
        <v>#REF!</v>
      </c>
      <c r="HF14" t="e">
        <f>AND(#REF!,"AAAAAHne+9U=")</f>
        <v>#REF!</v>
      </c>
      <c r="HG14" t="e">
        <f>AND(#REF!,"AAAAAHne+9Y=")</f>
        <v>#REF!</v>
      </c>
      <c r="HH14" t="e">
        <f>AND(#REF!,"AAAAAHne+9c=")</f>
        <v>#REF!</v>
      </c>
      <c r="HI14" t="e">
        <f>AND(#REF!,"AAAAAHne+9g=")</f>
        <v>#REF!</v>
      </c>
      <c r="HJ14" t="e">
        <f>AND(#REF!,"AAAAAHne+9k=")</f>
        <v>#REF!</v>
      </c>
      <c r="HK14" t="e">
        <f>AND(#REF!,"AAAAAHne+9o=")</f>
        <v>#REF!</v>
      </c>
      <c r="HL14" t="e">
        <f>AND(#REF!,"AAAAAHne+9s=")</f>
        <v>#REF!</v>
      </c>
      <c r="HM14" t="e">
        <f>AND(#REF!,"AAAAAHne+9w=")</f>
        <v>#REF!</v>
      </c>
      <c r="HN14" t="e">
        <f>AND(#REF!,"AAAAAHne+90=")</f>
        <v>#REF!</v>
      </c>
      <c r="HO14" t="e">
        <f>AND(#REF!,"AAAAAHne+94=")</f>
        <v>#REF!</v>
      </c>
      <c r="HP14" t="e">
        <f>AND(#REF!,"AAAAAHne+98=")</f>
        <v>#REF!</v>
      </c>
      <c r="HQ14" t="e">
        <f>AND(#REF!,"AAAAAHne++A=")</f>
        <v>#REF!</v>
      </c>
      <c r="HR14" t="e">
        <f>AND(#REF!,"AAAAAHne++E=")</f>
        <v>#REF!</v>
      </c>
      <c r="HS14" t="e">
        <f>AND(#REF!,"AAAAAHne++I=")</f>
        <v>#REF!</v>
      </c>
      <c r="HT14" t="e">
        <f>AND(#REF!,"AAAAAHne++M=")</f>
        <v>#REF!</v>
      </c>
      <c r="HU14" t="e">
        <f>AND(#REF!,"AAAAAHne++Q=")</f>
        <v>#REF!</v>
      </c>
      <c r="HV14" t="e">
        <f>AND(#REF!,"AAAAAHne++U=")</f>
        <v>#REF!</v>
      </c>
      <c r="HW14" t="e">
        <f>AND(#REF!,"AAAAAHne++Y=")</f>
        <v>#REF!</v>
      </c>
      <c r="HX14" t="e">
        <f>AND(#REF!,"AAAAAHne++c=")</f>
        <v>#REF!</v>
      </c>
      <c r="HY14" t="e">
        <f>AND(#REF!,"AAAAAHne++g=")</f>
        <v>#REF!</v>
      </c>
      <c r="HZ14" t="e">
        <f>AND(#REF!,"AAAAAHne++k=")</f>
        <v>#REF!</v>
      </c>
      <c r="IA14" t="e">
        <f>AND(#REF!,"AAAAAHne++o=")</f>
        <v>#REF!</v>
      </c>
      <c r="IB14" t="e">
        <f>AND(#REF!,"AAAAAHne++s=")</f>
        <v>#REF!</v>
      </c>
      <c r="IC14" t="e">
        <f>AND(#REF!,"AAAAAHne++w=")</f>
        <v>#REF!</v>
      </c>
      <c r="ID14" t="e">
        <f>AND(#REF!,"AAAAAHne++0=")</f>
        <v>#REF!</v>
      </c>
      <c r="IE14" t="e">
        <f>AND(#REF!,"AAAAAHne++4=")</f>
        <v>#REF!</v>
      </c>
      <c r="IF14" t="e">
        <f>AND(#REF!,"AAAAAHne++8=")</f>
        <v>#REF!</v>
      </c>
      <c r="IG14" t="e">
        <f>AND(#REF!,"AAAAAHne+/A=")</f>
        <v>#REF!</v>
      </c>
      <c r="IH14" t="e">
        <f>AND(#REF!,"AAAAAHne+/E=")</f>
        <v>#REF!</v>
      </c>
      <c r="II14" t="e">
        <f>AND(#REF!,"AAAAAHne+/I=")</f>
        <v>#REF!</v>
      </c>
      <c r="IJ14" t="e">
        <f>AND(#REF!,"AAAAAHne+/M=")</f>
        <v>#REF!</v>
      </c>
      <c r="IK14" t="e">
        <f>AND(#REF!,"AAAAAHne+/Q=")</f>
        <v>#REF!</v>
      </c>
      <c r="IL14" t="e">
        <f>AND(#REF!,"AAAAAHne+/U=")</f>
        <v>#REF!</v>
      </c>
      <c r="IM14" t="e">
        <f>AND(#REF!,"AAAAAHne+/Y=")</f>
        <v>#REF!</v>
      </c>
      <c r="IN14" t="e">
        <f>AND(#REF!,"AAAAAHne+/c=")</f>
        <v>#REF!</v>
      </c>
      <c r="IO14" t="e">
        <f>AND(#REF!,"AAAAAHne+/g=")</f>
        <v>#REF!</v>
      </c>
      <c r="IP14" t="e">
        <f>AND(#REF!,"AAAAAHne+/k=")</f>
        <v>#REF!</v>
      </c>
      <c r="IQ14" t="e">
        <f>AND(#REF!,"AAAAAHne+/o=")</f>
        <v>#REF!</v>
      </c>
      <c r="IR14" t="e">
        <f>AND(#REF!,"AAAAAHne+/s=")</f>
        <v>#REF!</v>
      </c>
      <c r="IS14" t="e">
        <f>AND(#REF!,"AAAAAHne+/w=")</f>
        <v>#REF!</v>
      </c>
      <c r="IT14" t="e">
        <f>AND(#REF!,"AAAAAHne+/0=")</f>
        <v>#REF!</v>
      </c>
      <c r="IU14" t="e">
        <f>AND(#REF!,"AAAAAHne+/4=")</f>
        <v>#REF!</v>
      </c>
      <c r="IV14" t="e">
        <f>AND(#REF!,"AAAAAHne+/8=")</f>
        <v>#REF!</v>
      </c>
    </row>
    <row r="15" spans="1:256" x14ac:dyDescent="0.2">
      <c r="A15" t="e">
        <f>AND(#REF!,"AAAAAFm7vwA=")</f>
        <v>#REF!</v>
      </c>
      <c r="B15" t="e">
        <f>AND(#REF!,"AAAAAFm7vwE=")</f>
        <v>#REF!</v>
      </c>
      <c r="C15" t="e">
        <f>AND(#REF!,"AAAAAFm7vwI=")</f>
        <v>#REF!</v>
      </c>
      <c r="D15" t="e">
        <f>IF(#REF!,"AAAAAFm7vwM=",0)</f>
        <v>#REF!</v>
      </c>
      <c r="E15" t="e">
        <f>AND(#REF!,"AAAAAFm7vwQ=")</f>
        <v>#REF!</v>
      </c>
      <c r="F15" t="e">
        <f>AND(#REF!,"AAAAAFm7vwU=")</f>
        <v>#REF!</v>
      </c>
      <c r="G15" t="e">
        <f>AND(#REF!,"AAAAAFm7vwY=")</f>
        <v>#REF!</v>
      </c>
      <c r="H15" t="e">
        <f>AND(#REF!,"AAAAAFm7vwc=")</f>
        <v>#REF!</v>
      </c>
      <c r="I15" t="e">
        <f>AND(#REF!,"AAAAAFm7vwg=")</f>
        <v>#REF!</v>
      </c>
      <c r="J15" t="e">
        <f>AND(#REF!,"AAAAAFm7vwk=")</f>
        <v>#REF!</v>
      </c>
      <c r="K15" t="e">
        <f>AND(#REF!,"AAAAAFm7vwo=")</f>
        <v>#REF!</v>
      </c>
      <c r="L15" t="e">
        <f>AND(#REF!,"AAAAAFm7vws=")</f>
        <v>#REF!</v>
      </c>
      <c r="M15" t="e">
        <f>AND(#REF!,"AAAAAFm7vww=")</f>
        <v>#REF!</v>
      </c>
      <c r="N15" t="e">
        <f>AND(#REF!,"AAAAAFm7vw0=")</f>
        <v>#REF!</v>
      </c>
      <c r="O15" t="e">
        <f>AND(#REF!,"AAAAAFm7vw4=")</f>
        <v>#REF!</v>
      </c>
      <c r="P15" t="e">
        <f>AND(#REF!,"AAAAAFm7vw8=")</f>
        <v>#REF!</v>
      </c>
      <c r="Q15" t="e">
        <f>AND(#REF!,"AAAAAFm7vxA=")</f>
        <v>#REF!</v>
      </c>
      <c r="R15" t="e">
        <f>AND(#REF!,"AAAAAFm7vxE=")</f>
        <v>#REF!</v>
      </c>
      <c r="S15" t="e">
        <f>AND(#REF!,"AAAAAFm7vxI=")</f>
        <v>#REF!</v>
      </c>
      <c r="T15" t="e">
        <f>AND(#REF!,"AAAAAFm7vxM=")</f>
        <v>#REF!</v>
      </c>
      <c r="U15" t="e">
        <f>AND(#REF!,"AAAAAFm7vxQ=")</f>
        <v>#REF!</v>
      </c>
      <c r="V15" t="e">
        <f>AND(#REF!,"AAAAAFm7vxU=")</f>
        <v>#REF!</v>
      </c>
      <c r="W15" t="e">
        <f>AND(#REF!,"AAAAAFm7vxY=")</f>
        <v>#REF!</v>
      </c>
      <c r="X15" t="e">
        <f>AND(#REF!,"AAAAAFm7vxc=")</f>
        <v>#REF!</v>
      </c>
      <c r="Y15" t="e">
        <f>AND(#REF!,"AAAAAFm7vxg=")</f>
        <v>#REF!</v>
      </c>
      <c r="Z15" t="e">
        <f>AND(#REF!,"AAAAAFm7vxk=")</f>
        <v>#REF!</v>
      </c>
      <c r="AA15" t="e">
        <f>AND(#REF!,"AAAAAFm7vxo=")</f>
        <v>#REF!</v>
      </c>
      <c r="AB15" t="e">
        <f>AND(#REF!,"AAAAAFm7vxs=")</f>
        <v>#REF!</v>
      </c>
      <c r="AC15" t="e">
        <f>AND(#REF!,"AAAAAFm7vxw=")</f>
        <v>#REF!</v>
      </c>
      <c r="AD15" t="e">
        <f>AND(#REF!,"AAAAAFm7vx0=")</f>
        <v>#REF!</v>
      </c>
      <c r="AE15" t="e">
        <f>AND(#REF!,"AAAAAFm7vx4=")</f>
        <v>#REF!</v>
      </c>
      <c r="AF15" t="e">
        <f>AND(#REF!,"AAAAAFm7vx8=")</f>
        <v>#REF!</v>
      </c>
      <c r="AG15" t="e">
        <f>AND(#REF!,"AAAAAFm7vyA=")</f>
        <v>#REF!</v>
      </c>
      <c r="AH15" t="e">
        <f>AND(#REF!,"AAAAAFm7vyE=")</f>
        <v>#REF!</v>
      </c>
      <c r="AI15" t="e">
        <f>AND(#REF!,"AAAAAFm7vyI=")</f>
        <v>#REF!</v>
      </c>
      <c r="AJ15" t="e">
        <f>AND(#REF!,"AAAAAFm7vyM=")</f>
        <v>#REF!</v>
      </c>
      <c r="AK15" t="e">
        <f>AND(#REF!,"AAAAAFm7vyQ=")</f>
        <v>#REF!</v>
      </c>
      <c r="AL15" t="e">
        <f>AND(#REF!,"AAAAAFm7vyU=")</f>
        <v>#REF!</v>
      </c>
      <c r="AM15" t="e">
        <f>AND(#REF!,"AAAAAFm7vyY=")</f>
        <v>#REF!</v>
      </c>
      <c r="AN15" t="e">
        <f>AND(#REF!,"AAAAAFm7vyc=")</f>
        <v>#REF!</v>
      </c>
      <c r="AO15" t="e">
        <f>AND(#REF!,"AAAAAFm7vyg=")</f>
        <v>#REF!</v>
      </c>
      <c r="AP15" t="e">
        <f>AND(#REF!,"AAAAAFm7vyk=")</f>
        <v>#REF!</v>
      </c>
      <c r="AQ15" t="e">
        <f>AND(#REF!,"AAAAAFm7vyo=")</f>
        <v>#REF!</v>
      </c>
      <c r="AR15" t="e">
        <f>AND(#REF!,"AAAAAFm7vys=")</f>
        <v>#REF!</v>
      </c>
      <c r="AS15" t="e">
        <f>AND(#REF!,"AAAAAFm7vyw=")</f>
        <v>#REF!</v>
      </c>
      <c r="AT15" t="e">
        <f>AND(#REF!,"AAAAAFm7vy0=")</f>
        <v>#REF!</v>
      </c>
      <c r="AU15" t="e">
        <f>AND(#REF!,"AAAAAFm7vy4=")</f>
        <v>#REF!</v>
      </c>
      <c r="AV15" t="e">
        <f>AND(#REF!,"AAAAAFm7vy8=")</f>
        <v>#REF!</v>
      </c>
      <c r="AW15" t="e">
        <f>AND(#REF!,"AAAAAFm7vzA=")</f>
        <v>#REF!</v>
      </c>
      <c r="AX15" t="e">
        <f>AND(#REF!,"AAAAAFm7vzE=")</f>
        <v>#REF!</v>
      </c>
      <c r="AY15" t="e">
        <f>AND(#REF!,"AAAAAFm7vzI=")</f>
        <v>#REF!</v>
      </c>
      <c r="AZ15" t="e">
        <f>AND(#REF!,"AAAAAFm7vzM=")</f>
        <v>#REF!</v>
      </c>
      <c r="BA15" t="e">
        <f>AND(#REF!,"AAAAAFm7vzQ=")</f>
        <v>#REF!</v>
      </c>
      <c r="BB15" t="e">
        <f>AND(#REF!,"AAAAAFm7vzU=")</f>
        <v>#REF!</v>
      </c>
      <c r="BC15" t="e">
        <f>AND(#REF!,"AAAAAFm7vzY=")</f>
        <v>#REF!</v>
      </c>
      <c r="BD15" t="e">
        <f>AND(#REF!,"AAAAAFm7vzc=")</f>
        <v>#REF!</v>
      </c>
      <c r="BE15" t="e">
        <f>AND(#REF!,"AAAAAFm7vzg=")</f>
        <v>#REF!</v>
      </c>
      <c r="BF15" t="e">
        <f>AND(#REF!,"AAAAAFm7vzk=")</f>
        <v>#REF!</v>
      </c>
      <c r="BG15" t="e">
        <f>AND(#REF!,"AAAAAFm7vzo=")</f>
        <v>#REF!</v>
      </c>
      <c r="BH15" t="e">
        <f>AND(#REF!,"AAAAAFm7vzs=")</f>
        <v>#REF!</v>
      </c>
      <c r="BI15" t="e">
        <f>AND(#REF!,"AAAAAFm7vzw=")</f>
        <v>#REF!</v>
      </c>
      <c r="BJ15" t="e">
        <f>AND(#REF!,"AAAAAFm7vz0=")</f>
        <v>#REF!</v>
      </c>
      <c r="BK15" t="e">
        <f>AND(#REF!,"AAAAAFm7vz4=")</f>
        <v>#REF!</v>
      </c>
      <c r="BL15" t="e">
        <f>AND(#REF!,"AAAAAFm7vz8=")</f>
        <v>#REF!</v>
      </c>
      <c r="BM15" t="e">
        <f>AND(#REF!,"AAAAAFm7v0A=")</f>
        <v>#REF!</v>
      </c>
      <c r="BN15" t="e">
        <f>AND(#REF!,"AAAAAFm7v0E=")</f>
        <v>#REF!</v>
      </c>
      <c r="BO15" t="e">
        <f>AND(#REF!,"AAAAAFm7v0I=")</f>
        <v>#REF!</v>
      </c>
      <c r="BP15" t="e">
        <f>AND(#REF!,"AAAAAFm7v0M=")</f>
        <v>#REF!</v>
      </c>
      <c r="BQ15" t="e">
        <f>AND(#REF!,"AAAAAFm7v0Q=")</f>
        <v>#REF!</v>
      </c>
      <c r="BR15" t="e">
        <f>AND(#REF!,"AAAAAFm7v0U=")</f>
        <v>#REF!</v>
      </c>
      <c r="BS15" t="e">
        <f>AND(#REF!,"AAAAAFm7v0Y=")</f>
        <v>#REF!</v>
      </c>
      <c r="BT15" t="e">
        <f>AND(#REF!,"AAAAAFm7v0c=")</f>
        <v>#REF!</v>
      </c>
      <c r="BU15" t="e">
        <f>IF(#REF!,"AAAAAFm7v0g=",0)</f>
        <v>#REF!</v>
      </c>
      <c r="BV15" t="e">
        <f>AND(#REF!,"AAAAAFm7v0k=")</f>
        <v>#REF!</v>
      </c>
      <c r="BW15" t="e">
        <f>AND(#REF!,"AAAAAFm7v0o=")</f>
        <v>#REF!</v>
      </c>
      <c r="BX15" t="e">
        <f>AND(#REF!,"AAAAAFm7v0s=")</f>
        <v>#REF!</v>
      </c>
      <c r="BY15" t="e">
        <f>AND(#REF!,"AAAAAFm7v0w=")</f>
        <v>#REF!</v>
      </c>
      <c r="BZ15" t="e">
        <f>AND(#REF!,"AAAAAFm7v00=")</f>
        <v>#REF!</v>
      </c>
      <c r="CA15" t="e">
        <f>AND(#REF!,"AAAAAFm7v04=")</f>
        <v>#REF!</v>
      </c>
      <c r="CB15" t="e">
        <f>AND(#REF!,"AAAAAFm7v08=")</f>
        <v>#REF!</v>
      </c>
      <c r="CC15" t="e">
        <f>AND(#REF!,"AAAAAFm7v1A=")</f>
        <v>#REF!</v>
      </c>
      <c r="CD15" t="e">
        <f>AND(#REF!,"AAAAAFm7v1E=")</f>
        <v>#REF!</v>
      </c>
      <c r="CE15" t="e">
        <f>AND(#REF!,"AAAAAFm7v1I=")</f>
        <v>#REF!</v>
      </c>
      <c r="CF15" t="e">
        <f>AND(#REF!,"AAAAAFm7v1M=")</f>
        <v>#REF!</v>
      </c>
      <c r="CG15" t="e">
        <f>AND(#REF!,"AAAAAFm7v1Q=")</f>
        <v>#REF!</v>
      </c>
      <c r="CH15" t="e">
        <f>AND(#REF!,"AAAAAFm7v1U=")</f>
        <v>#REF!</v>
      </c>
      <c r="CI15" t="e">
        <f>AND(#REF!,"AAAAAFm7v1Y=")</f>
        <v>#REF!</v>
      </c>
      <c r="CJ15" t="e">
        <f>AND(#REF!,"AAAAAFm7v1c=")</f>
        <v>#REF!</v>
      </c>
      <c r="CK15" t="e">
        <f>AND(#REF!,"AAAAAFm7v1g=")</f>
        <v>#REF!</v>
      </c>
      <c r="CL15" t="e">
        <f>AND(#REF!,"AAAAAFm7v1k=")</f>
        <v>#REF!</v>
      </c>
      <c r="CM15" t="e">
        <f>AND(#REF!,"AAAAAFm7v1o=")</f>
        <v>#REF!</v>
      </c>
      <c r="CN15" t="e">
        <f>AND(#REF!,"AAAAAFm7v1s=")</f>
        <v>#REF!</v>
      </c>
      <c r="CO15" t="e">
        <f>AND(#REF!,"AAAAAFm7v1w=")</f>
        <v>#REF!</v>
      </c>
      <c r="CP15" t="e">
        <f>AND(#REF!,"AAAAAFm7v10=")</f>
        <v>#REF!</v>
      </c>
      <c r="CQ15" t="e">
        <f>AND(#REF!,"AAAAAFm7v14=")</f>
        <v>#REF!</v>
      </c>
      <c r="CR15" t="e">
        <f>AND(#REF!,"AAAAAFm7v18=")</f>
        <v>#REF!</v>
      </c>
      <c r="CS15" t="e">
        <f>AND(#REF!,"AAAAAFm7v2A=")</f>
        <v>#REF!</v>
      </c>
      <c r="CT15" t="e">
        <f>AND(#REF!,"AAAAAFm7v2E=")</f>
        <v>#REF!</v>
      </c>
      <c r="CU15" t="e">
        <f>AND(#REF!,"AAAAAFm7v2I=")</f>
        <v>#REF!</v>
      </c>
      <c r="CV15" t="e">
        <f>AND(#REF!,"AAAAAFm7v2M=")</f>
        <v>#REF!</v>
      </c>
      <c r="CW15" t="e">
        <f>AND(#REF!,"AAAAAFm7v2Q=")</f>
        <v>#REF!</v>
      </c>
      <c r="CX15" t="e">
        <f>AND(#REF!,"AAAAAFm7v2U=")</f>
        <v>#REF!</v>
      </c>
      <c r="CY15" t="e">
        <f>AND(#REF!,"AAAAAFm7v2Y=")</f>
        <v>#REF!</v>
      </c>
      <c r="CZ15" t="e">
        <f>AND(#REF!,"AAAAAFm7v2c=")</f>
        <v>#REF!</v>
      </c>
      <c r="DA15" t="e">
        <f>AND(#REF!,"AAAAAFm7v2g=")</f>
        <v>#REF!</v>
      </c>
      <c r="DB15" t="e">
        <f>AND(#REF!,"AAAAAFm7v2k=")</f>
        <v>#REF!</v>
      </c>
      <c r="DC15" t="e">
        <f>AND(#REF!,"AAAAAFm7v2o=")</f>
        <v>#REF!</v>
      </c>
      <c r="DD15" t="e">
        <f>AND(#REF!,"AAAAAFm7v2s=")</f>
        <v>#REF!</v>
      </c>
      <c r="DE15" t="e">
        <f>AND(#REF!,"AAAAAFm7v2w=")</f>
        <v>#REF!</v>
      </c>
      <c r="DF15" t="e">
        <f>AND(#REF!,"AAAAAFm7v20=")</f>
        <v>#REF!</v>
      </c>
      <c r="DG15" t="e">
        <f>AND(#REF!,"AAAAAFm7v24=")</f>
        <v>#REF!</v>
      </c>
      <c r="DH15" t="e">
        <f>AND(#REF!,"AAAAAFm7v28=")</f>
        <v>#REF!</v>
      </c>
      <c r="DI15" t="e">
        <f>AND(#REF!,"AAAAAFm7v3A=")</f>
        <v>#REF!</v>
      </c>
      <c r="DJ15" t="e">
        <f>AND(#REF!,"AAAAAFm7v3E=")</f>
        <v>#REF!</v>
      </c>
      <c r="DK15" t="e">
        <f>AND(#REF!,"AAAAAFm7v3I=")</f>
        <v>#REF!</v>
      </c>
      <c r="DL15" t="e">
        <f>AND(#REF!,"AAAAAFm7v3M=")</f>
        <v>#REF!</v>
      </c>
      <c r="DM15" t="e">
        <f>AND(#REF!,"AAAAAFm7v3Q=")</f>
        <v>#REF!</v>
      </c>
      <c r="DN15" t="e">
        <f>AND(#REF!,"AAAAAFm7v3U=")</f>
        <v>#REF!</v>
      </c>
      <c r="DO15" t="e">
        <f>AND(#REF!,"AAAAAFm7v3Y=")</f>
        <v>#REF!</v>
      </c>
      <c r="DP15" t="e">
        <f>AND(#REF!,"AAAAAFm7v3c=")</f>
        <v>#REF!</v>
      </c>
      <c r="DQ15" t="e">
        <f>AND(#REF!,"AAAAAFm7v3g=")</f>
        <v>#REF!</v>
      </c>
      <c r="DR15" t="e">
        <f>AND(#REF!,"AAAAAFm7v3k=")</f>
        <v>#REF!</v>
      </c>
      <c r="DS15" t="e">
        <f>AND(#REF!,"AAAAAFm7v3o=")</f>
        <v>#REF!</v>
      </c>
      <c r="DT15" t="e">
        <f>AND(#REF!,"AAAAAFm7v3s=")</f>
        <v>#REF!</v>
      </c>
      <c r="DU15" t="e">
        <f>AND(#REF!,"AAAAAFm7v3w=")</f>
        <v>#REF!</v>
      </c>
      <c r="DV15" t="e">
        <f>AND(#REF!,"AAAAAFm7v30=")</f>
        <v>#REF!</v>
      </c>
      <c r="DW15" t="e">
        <f>AND(#REF!,"AAAAAFm7v34=")</f>
        <v>#REF!</v>
      </c>
      <c r="DX15" t="e">
        <f>AND(#REF!,"AAAAAFm7v38=")</f>
        <v>#REF!</v>
      </c>
      <c r="DY15" t="e">
        <f>AND(#REF!,"AAAAAFm7v4A=")</f>
        <v>#REF!</v>
      </c>
      <c r="DZ15" t="e">
        <f>AND(#REF!,"AAAAAFm7v4E=")</f>
        <v>#REF!</v>
      </c>
      <c r="EA15" t="e">
        <f>AND(#REF!,"AAAAAFm7v4I=")</f>
        <v>#REF!</v>
      </c>
      <c r="EB15" t="e">
        <f>AND(#REF!,"AAAAAFm7v4M=")</f>
        <v>#REF!</v>
      </c>
      <c r="EC15" t="e">
        <f>AND(#REF!,"AAAAAFm7v4Q=")</f>
        <v>#REF!</v>
      </c>
      <c r="ED15" t="e">
        <f>AND(#REF!,"AAAAAFm7v4U=")</f>
        <v>#REF!</v>
      </c>
      <c r="EE15" t="e">
        <f>AND(#REF!,"AAAAAFm7v4Y=")</f>
        <v>#REF!</v>
      </c>
      <c r="EF15" t="e">
        <f>AND(#REF!,"AAAAAFm7v4c=")</f>
        <v>#REF!</v>
      </c>
      <c r="EG15" t="e">
        <f>AND(#REF!,"AAAAAFm7v4g=")</f>
        <v>#REF!</v>
      </c>
      <c r="EH15" t="e">
        <f>AND(#REF!,"AAAAAFm7v4k=")</f>
        <v>#REF!</v>
      </c>
      <c r="EI15" t="e">
        <f>AND(#REF!,"AAAAAFm7v4o=")</f>
        <v>#REF!</v>
      </c>
      <c r="EJ15" t="e">
        <f>AND(#REF!,"AAAAAFm7v4s=")</f>
        <v>#REF!</v>
      </c>
      <c r="EK15" t="e">
        <f>AND(#REF!,"AAAAAFm7v4w=")</f>
        <v>#REF!</v>
      </c>
      <c r="EL15" t="e">
        <f>IF(#REF!,"AAAAAFm7v40=",0)</f>
        <v>#REF!</v>
      </c>
      <c r="EM15" t="e">
        <f>AND(#REF!,"AAAAAFm7v44=")</f>
        <v>#REF!</v>
      </c>
      <c r="EN15" t="e">
        <f>AND(#REF!,"AAAAAFm7v48=")</f>
        <v>#REF!</v>
      </c>
      <c r="EO15" t="e">
        <f>AND(#REF!,"AAAAAFm7v5A=")</f>
        <v>#REF!</v>
      </c>
      <c r="EP15" t="e">
        <f>AND(#REF!,"AAAAAFm7v5E=")</f>
        <v>#REF!</v>
      </c>
      <c r="EQ15" t="e">
        <f>AND(#REF!,"AAAAAFm7v5I=")</f>
        <v>#REF!</v>
      </c>
      <c r="ER15" t="e">
        <f>AND(#REF!,"AAAAAFm7v5M=")</f>
        <v>#REF!</v>
      </c>
      <c r="ES15" t="e">
        <f>AND(#REF!,"AAAAAFm7v5Q=")</f>
        <v>#REF!</v>
      </c>
      <c r="ET15" t="e">
        <f>AND(#REF!,"AAAAAFm7v5U=")</f>
        <v>#REF!</v>
      </c>
      <c r="EU15" t="e">
        <f>AND(#REF!,"AAAAAFm7v5Y=")</f>
        <v>#REF!</v>
      </c>
      <c r="EV15" t="e">
        <f>AND(#REF!,"AAAAAFm7v5c=")</f>
        <v>#REF!</v>
      </c>
      <c r="EW15" t="e">
        <f>AND(#REF!,"AAAAAFm7v5g=")</f>
        <v>#REF!</v>
      </c>
      <c r="EX15" t="e">
        <f>AND(#REF!,"AAAAAFm7v5k=")</f>
        <v>#REF!</v>
      </c>
      <c r="EY15" t="e">
        <f>AND(#REF!,"AAAAAFm7v5o=")</f>
        <v>#REF!</v>
      </c>
      <c r="EZ15" t="e">
        <f>AND(#REF!,"AAAAAFm7v5s=")</f>
        <v>#REF!</v>
      </c>
      <c r="FA15" t="e">
        <f>AND(#REF!,"AAAAAFm7v5w=")</f>
        <v>#REF!</v>
      </c>
      <c r="FB15" t="e">
        <f>AND(#REF!,"AAAAAFm7v50=")</f>
        <v>#REF!</v>
      </c>
      <c r="FC15" t="e">
        <f>AND(#REF!,"AAAAAFm7v54=")</f>
        <v>#REF!</v>
      </c>
      <c r="FD15" t="e">
        <f>AND(#REF!,"AAAAAFm7v58=")</f>
        <v>#REF!</v>
      </c>
      <c r="FE15" t="e">
        <f>AND(#REF!,"AAAAAFm7v6A=")</f>
        <v>#REF!</v>
      </c>
      <c r="FF15" t="e">
        <f>AND(#REF!,"AAAAAFm7v6E=")</f>
        <v>#REF!</v>
      </c>
      <c r="FG15" t="e">
        <f>AND(#REF!,"AAAAAFm7v6I=")</f>
        <v>#REF!</v>
      </c>
      <c r="FH15" t="e">
        <f>AND(#REF!,"AAAAAFm7v6M=")</f>
        <v>#REF!</v>
      </c>
      <c r="FI15" t="e">
        <f>AND(#REF!,"AAAAAFm7v6Q=")</f>
        <v>#REF!</v>
      </c>
      <c r="FJ15" t="e">
        <f>AND(#REF!,"AAAAAFm7v6U=")</f>
        <v>#REF!</v>
      </c>
      <c r="FK15" t="e">
        <f>AND(#REF!,"AAAAAFm7v6Y=")</f>
        <v>#REF!</v>
      </c>
      <c r="FL15" t="e">
        <f>AND(#REF!,"AAAAAFm7v6c=")</f>
        <v>#REF!</v>
      </c>
      <c r="FM15" t="e">
        <f>AND(#REF!,"AAAAAFm7v6g=")</f>
        <v>#REF!</v>
      </c>
      <c r="FN15" t="e">
        <f>AND(#REF!,"AAAAAFm7v6k=")</f>
        <v>#REF!</v>
      </c>
      <c r="FO15" t="e">
        <f>AND(#REF!,"AAAAAFm7v6o=")</f>
        <v>#REF!</v>
      </c>
      <c r="FP15" t="e">
        <f>AND(#REF!,"AAAAAFm7v6s=")</f>
        <v>#REF!</v>
      </c>
      <c r="FQ15" t="e">
        <f>AND(#REF!,"AAAAAFm7v6w=")</f>
        <v>#REF!</v>
      </c>
      <c r="FR15" t="e">
        <f>AND(#REF!,"AAAAAFm7v60=")</f>
        <v>#REF!</v>
      </c>
      <c r="FS15" t="e">
        <f>AND(#REF!,"AAAAAFm7v64=")</f>
        <v>#REF!</v>
      </c>
      <c r="FT15" t="e">
        <f>AND(#REF!,"AAAAAFm7v68=")</f>
        <v>#REF!</v>
      </c>
      <c r="FU15" t="e">
        <f>AND(#REF!,"AAAAAFm7v7A=")</f>
        <v>#REF!</v>
      </c>
      <c r="FV15" t="e">
        <f>AND(#REF!,"AAAAAFm7v7E=")</f>
        <v>#REF!</v>
      </c>
      <c r="FW15" t="e">
        <f>AND(#REF!,"AAAAAFm7v7I=")</f>
        <v>#REF!</v>
      </c>
      <c r="FX15" t="e">
        <f>AND(#REF!,"AAAAAFm7v7M=")</f>
        <v>#REF!</v>
      </c>
      <c r="FY15" t="e">
        <f>AND(#REF!,"AAAAAFm7v7Q=")</f>
        <v>#REF!</v>
      </c>
      <c r="FZ15" t="e">
        <f>AND(#REF!,"AAAAAFm7v7U=")</f>
        <v>#REF!</v>
      </c>
      <c r="GA15" t="e">
        <f>AND(#REF!,"AAAAAFm7v7Y=")</f>
        <v>#REF!</v>
      </c>
      <c r="GB15" t="e">
        <f>AND(#REF!,"AAAAAFm7v7c=")</f>
        <v>#REF!</v>
      </c>
      <c r="GC15" t="e">
        <f>AND(#REF!,"AAAAAFm7v7g=")</f>
        <v>#REF!</v>
      </c>
      <c r="GD15" t="e">
        <f>AND(#REF!,"AAAAAFm7v7k=")</f>
        <v>#REF!</v>
      </c>
      <c r="GE15" t="e">
        <f>AND(#REF!,"AAAAAFm7v7o=")</f>
        <v>#REF!</v>
      </c>
      <c r="GF15" t="e">
        <f>AND(#REF!,"AAAAAFm7v7s=")</f>
        <v>#REF!</v>
      </c>
      <c r="GG15" t="e">
        <f>AND(#REF!,"AAAAAFm7v7w=")</f>
        <v>#REF!</v>
      </c>
      <c r="GH15" t="e">
        <f>AND(#REF!,"AAAAAFm7v70=")</f>
        <v>#REF!</v>
      </c>
      <c r="GI15" t="e">
        <f>AND(#REF!,"AAAAAFm7v74=")</f>
        <v>#REF!</v>
      </c>
      <c r="GJ15" t="e">
        <f>AND(#REF!,"AAAAAFm7v78=")</f>
        <v>#REF!</v>
      </c>
      <c r="GK15" t="e">
        <f>AND(#REF!,"AAAAAFm7v8A=")</f>
        <v>#REF!</v>
      </c>
      <c r="GL15" t="e">
        <f>AND(#REF!,"AAAAAFm7v8E=")</f>
        <v>#REF!</v>
      </c>
      <c r="GM15" t="e">
        <f>AND(#REF!,"AAAAAFm7v8I=")</f>
        <v>#REF!</v>
      </c>
      <c r="GN15" t="e">
        <f>AND(#REF!,"AAAAAFm7v8M=")</f>
        <v>#REF!</v>
      </c>
      <c r="GO15" t="e">
        <f>AND(#REF!,"AAAAAFm7v8Q=")</f>
        <v>#REF!</v>
      </c>
      <c r="GP15" t="e">
        <f>AND(#REF!,"AAAAAFm7v8U=")</f>
        <v>#REF!</v>
      </c>
      <c r="GQ15" t="e">
        <f>AND(#REF!,"AAAAAFm7v8Y=")</f>
        <v>#REF!</v>
      </c>
      <c r="GR15" t="e">
        <f>AND(#REF!,"AAAAAFm7v8c=")</f>
        <v>#REF!</v>
      </c>
      <c r="GS15" t="e">
        <f>AND(#REF!,"AAAAAFm7v8g=")</f>
        <v>#REF!</v>
      </c>
      <c r="GT15" t="e">
        <f>AND(#REF!,"AAAAAFm7v8k=")</f>
        <v>#REF!</v>
      </c>
      <c r="GU15" t="e">
        <f>AND(#REF!,"AAAAAFm7v8o=")</f>
        <v>#REF!</v>
      </c>
      <c r="GV15" t="e">
        <f>AND(#REF!,"AAAAAFm7v8s=")</f>
        <v>#REF!</v>
      </c>
      <c r="GW15" t="e">
        <f>AND(#REF!,"AAAAAFm7v8w=")</f>
        <v>#REF!</v>
      </c>
      <c r="GX15" t="e">
        <f>AND(#REF!,"AAAAAFm7v80=")</f>
        <v>#REF!</v>
      </c>
      <c r="GY15" t="e">
        <f>AND(#REF!,"AAAAAFm7v84=")</f>
        <v>#REF!</v>
      </c>
      <c r="GZ15" t="e">
        <f>AND(#REF!,"AAAAAFm7v88=")</f>
        <v>#REF!</v>
      </c>
      <c r="HA15" t="e">
        <f>AND(#REF!,"AAAAAFm7v9A=")</f>
        <v>#REF!</v>
      </c>
      <c r="HB15" t="e">
        <f>AND(#REF!,"AAAAAFm7v9E=")</f>
        <v>#REF!</v>
      </c>
      <c r="HC15" t="e">
        <f>IF(#REF!,"AAAAAFm7v9I=",0)</f>
        <v>#REF!</v>
      </c>
      <c r="HD15" t="e">
        <f>AND(#REF!,"AAAAAFm7v9M=")</f>
        <v>#REF!</v>
      </c>
      <c r="HE15" t="e">
        <f>AND(#REF!,"AAAAAFm7v9Q=")</f>
        <v>#REF!</v>
      </c>
      <c r="HF15" t="e">
        <f>AND(#REF!,"AAAAAFm7v9U=")</f>
        <v>#REF!</v>
      </c>
      <c r="HG15" t="e">
        <f>AND(#REF!,"AAAAAFm7v9Y=")</f>
        <v>#REF!</v>
      </c>
      <c r="HH15" t="e">
        <f>AND(#REF!,"AAAAAFm7v9c=")</f>
        <v>#REF!</v>
      </c>
      <c r="HI15" t="e">
        <f>AND(#REF!,"AAAAAFm7v9g=")</f>
        <v>#REF!</v>
      </c>
      <c r="HJ15" t="e">
        <f>AND(#REF!,"AAAAAFm7v9k=")</f>
        <v>#REF!</v>
      </c>
      <c r="HK15" t="e">
        <f>AND(#REF!,"AAAAAFm7v9o=")</f>
        <v>#REF!</v>
      </c>
      <c r="HL15" t="e">
        <f>AND(#REF!,"AAAAAFm7v9s=")</f>
        <v>#REF!</v>
      </c>
      <c r="HM15" t="e">
        <f>AND(#REF!,"AAAAAFm7v9w=")</f>
        <v>#REF!</v>
      </c>
      <c r="HN15" t="e">
        <f>AND(#REF!,"AAAAAFm7v90=")</f>
        <v>#REF!</v>
      </c>
      <c r="HO15" t="e">
        <f>AND(#REF!,"AAAAAFm7v94=")</f>
        <v>#REF!</v>
      </c>
      <c r="HP15" t="e">
        <f>AND(#REF!,"AAAAAFm7v98=")</f>
        <v>#REF!</v>
      </c>
      <c r="HQ15" t="e">
        <f>AND(#REF!,"AAAAAFm7v+A=")</f>
        <v>#REF!</v>
      </c>
      <c r="HR15" t="e">
        <f>AND(#REF!,"AAAAAFm7v+E=")</f>
        <v>#REF!</v>
      </c>
      <c r="HS15" t="e">
        <f>AND(#REF!,"AAAAAFm7v+I=")</f>
        <v>#REF!</v>
      </c>
      <c r="HT15" t="e">
        <f>AND(#REF!,"AAAAAFm7v+M=")</f>
        <v>#REF!</v>
      </c>
      <c r="HU15" t="e">
        <f>AND(#REF!,"AAAAAFm7v+Q=")</f>
        <v>#REF!</v>
      </c>
      <c r="HV15" t="e">
        <f>AND(#REF!,"AAAAAFm7v+U=")</f>
        <v>#REF!</v>
      </c>
      <c r="HW15" t="e">
        <f>AND(#REF!,"AAAAAFm7v+Y=")</f>
        <v>#REF!</v>
      </c>
      <c r="HX15" t="e">
        <f>AND(#REF!,"AAAAAFm7v+c=")</f>
        <v>#REF!</v>
      </c>
      <c r="HY15" t="e">
        <f>AND(#REF!,"AAAAAFm7v+g=")</f>
        <v>#REF!</v>
      </c>
      <c r="HZ15" t="e">
        <f>AND(#REF!,"AAAAAFm7v+k=")</f>
        <v>#REF!</v>
      </c>
      <c r="IA15" t="e">
        <f>AND(#REF!,"AAAAAFm7v+o=")</f>
        <v>#REF!</v>
      </c>
      <c r="IB15" t="e">
        <f>AND(#REF!,"AAAAAFm7v+s=")</f>
        <v>#REF!</v>
      </c>
      <c r="IC15" t="e">
        <f>AND(#REF!,"AAAAAFm7v+w=")</f>
        <v>#REF!</v>
      </c>
      <c r="ID15" t="e">
        <f>AND(#REF!,"AAAAAFm7v+0=")</f>
        <v>#REF!</v>
      </c>
      <c r="IE15" t="e">
        <f>AND(#REF!,"AAAAAFm7v+4=")</f>
        <v>#REF!</v>
      </c>
      <c r="IF15" t="e">
        <f>AND(#REF!,"AAAAAFm7v+8=")</f>
        <v>#REF!</v>
      </c>
      <c r="IG15" t="e">
        <f>AND(#REF!,"AAAAAFm7v/A=")</f>
        <v>#REF!</v>
      </c>
      <c r="IH15" t="e">
        <f>AND(#REF!,"AAAAAFm7v/E=")</f>
        <v>#REF!</v>
      </c>
      <c r="II15" t="e">
        <f>AND(#REF!,"AAAAAFm7v/I=")</f>
        <v>#REF!</v>
      </c>
      <c r="IJ15" t="e">
        <f>AND(#REF!,"AAAAAFm7v/M=")</f>
        <v>#REF!</v>
      </c>
      <c r="IK15" t="e">
        <f>AND(#REF!,"AAAAAFm7v/Q=")</f>
        <v>#REF!</v>
      </c>
      <c r="IL15" t="e">
        <f>AND(#REF!,"AAAAAFm7v/U=")</f>
        <v>#REF!</v>
      </c>
      <c r="IM15" t="e">
        <f>AND(#REF!,"AAAAAFm7v/Y=")</f>
        <v>#REF!</v>
      </c>
      <c r="IN15" t="e">
        <f>AND(#REF!,"AAAAAFm7v/c=")</f>
        <v>#REF!</v>
      </c>
      <c r="IO15" t="e">
        <f>AND(#REF!,"AAAAAFm7v/g=")</f>
        <v>#REF!</v>
      </c>
      <c r="IP15" t="e">
        <f>AND(#REF!,"AAAAAFm7v/k=")</f>
        <v>#REF!</v>
      </c>
      <c r="IQ15" t="e">
        <f>AND(#REF!,"AAAAAFm7v/o=")</f>
        <v>#REF!</v>
      </c>
      <c r="IR15" t="e">
        <f>AND(#REF!,"AAAAAFm7v/s=")</f>
        <v>#REF!</v>
      </c>
      <c r="IS15" t="e">
        <f>AND(#REF!,"AAAAAFm7v/w=")</f>
        <v>#REF!</v>
      </c>
      <c r="IT15" t="e">
        <f>AND(#REF!,"AAAAAFm7v/0=")</f>
        <v>#REF!</v>
      </c>
      <c r="IU15" t="e">
        <f>AND(#REF!,"AAAAAFm7v/4=")</f>
        <v>#REF!</v>
      </c>
      <c r="IV15" t="e">
        <f>AND(#REF!,"AAAAAFm7v/8=")</f>
        <v>#REF!</v>
      </c>
    </row>
    <row r="16" spans="1:256" x14ac:dyDescent="0.2">
      <c r="A16" t="e">
        <f>AND(#REF!,"AAAAAD9/IAA=")</f>
        <v>#REF!</v>
      </c>
      <c r="B16" t="e">
        <f>AND(#REF!,"AAAAAD9/IAE=")</f>
        <v>#REF!</v>
      </c>
      <c r="C16" t="e">
        <f>AND(#REF!,"AAAAAD9/IAI=")</f>
        <v>#REF!</v>
      </c>
      <c r="D16" t="e">
        <f>AND(#REF!,"AAAAAD9/IAM=")</f>
        <v>#REF!</v>
      </c>
      <c r="E16" t="e">
        <f>AND(#REF!,"AAAAAD9/IAQ=")</f>
        <v>#REF!</v>
      </c>
      <c r="F16" t="e">
        <f>AND(#REF!,"AAAAAD9/IAU=")</f>
        <v>#REF!</v>
      </c>
      <c r="G16" t="e">
        <f>AND(#REF!,"AAAAAD9/IAY=")</f>
        <v>#REF!</v>
      </c>
      <c r="H16" t="e">
        <f>AND(#REF!,"AAAAAD9/IAc=")</f>
        <v>#REF!</v>
      </c>
      <c r="I16" t="e">
        <f>AND(#REF!,"AAAAAD9/IAg=")</f>
        <v>#REF!</v>
      </c>
      <c r="J16" t="e">
        <f>AND(#REF!,"AAAAAD9/IAk=")</f>
        <v>#REF!</v>
      </c>
      <c r="K16" t="e">
        <f>AND(#REF!,"AAAAAD9/IAo=")</f>
        <v>#REF!</v>
      </c>
      <c r="L16" t="e">
        <f>AND(#REF!,"AAAAAD9/IAs=")</f>
        <v>#REF!</v>
      </c>
      <c r="M16" t="e">
        <f>AND(#REF!,"AAAAAD9/IAw=")</f>
        <v>#REF!</v>
      </c>
      <c r="N16" t="e">
        <f>AND(#REF!,"AAAAAD9/IA0=")</f>
        <v>#REF!</v>
      </c>
      <c r="O16" t="e">
        <f>AND(#REF!,"AAAAAD9/IA4=")</f>
        <v>#REF!</v>
      </c>
      <c r="P16" t="e">
        <f>AND(#REF!,"AAAAAD9/IA8=")</f>
        <v>#REF!</v>
      </c>
      <c r="Q16" t="e">
        <f>AND(#REF!,"AAAAAD9/IBA=")</f>
        <v>#REF!</v>
      </c>
      <c r="R16" t="e">
        <f>AND(#REF!,"AAAAAD9/IBE=")</f>
        <v>#REF!</v>
      </c>
      <c r="S16" t="e">
        <f>AND(#REF!,"AAAAAD9/IBI=")</f>
        <v>#REF!</v>
      </c>
      <c r="T16" t="e">
        <f>AND(#REF!,"AAAAAD9/IBM=")</f>
        <v>#REF!</v>
      </c>
      <c r="U16" t="e">
        <f>AND(#REF!,"AAAAAD9/IBQ=")</f>
        <v>#REF!</v>
      </c>
      <c r="V16" t="e">
        <f>AND(#REF!,"AAAAAD9/IBU=")</f>
        <v>#REF!</v>
      </c>
      <c r="W16" t="e">
        <f>AND(#REF!,"AAAAAD9/IBY=")</f>
        <v>#REF!</v>
      </c>
      <c r="X16" t="e">
        <f>IF(#REF!,"AAAAAD9/IBc=",0)</f>
        <v>#REF!</v>
      </c>
      <c r="Y16" t="e">
        <f>AND(#REF!,"AAAAAD9/IBg=")</f>
        <v>#REF!</v>
      </c>
      <c r="Z16" t="e">
        <f>AND(#REF!,"AAAAAD9/IBk=")</f>
        <v>#REF!</v>
      </c>
      <c r="AA16" t="e">
        <f>AND(#REF!,"AAAAAD9/IBo=")</f>
        <v>#REF!</v>
      </c>
      <c r="AB16" t="e">
        <f>AND(#REF!,"AAAAAD9/IBs=")</f>
        <v>#REF!</v>
      </c>
      <c r="AC16" t="e">
        <f>AND(#REF!,"AAAAAD9/IBw=")</f>
        <v>#REF!</v>
      </c>
      <c r="AD16" t="e">
        <f>AND(#REF!,"AAAAAD9/IB0=")</f>
        <v>#REF!</v>
      </c>
      <c r="AE16" t="e">
        <f>AND(#REF!,"AAAAAD9/IB4=")</f>
        <v>#REF!</v>
      </c>
      <c r="AF16" t="e">
        <f>AND(#REF!,"AAAAAD9/IB8=")</f>
        <v>#REF!</v>
      </c>
      <c r="AG16" t="e">
        <f>AND(#REF!,"AAAAAD9/ICA=")</f>
        <v>#REF!</v>
      </c>
      <c r="AH16" t="e">
        <f>AND(#REF!,"AAAAAD9/ICE=")</f>
        <v>#REF!</v>
      </c>
      <c r="AI16" t="e">
        <f>AND(#REF!,"AAAAAD9/ICI=")</f>
        <v>#REF!</v>
      </c>
      <c r="AJ16" t="e">
        <f>AND(#REF!,"AAAAAD9/ICM=")</f>
        <v>#REF!</v>
      </c>
      <c r="AK16" t="e">
        <f>AND(#REF!,"AAAAAD9/ICQ=")</f>
        <v>#REF!</v>
      </c>
      <c r="AL16" t="e">
        <f>AND(#REF!,"AAAAAD9/ICU=")</f>
        <v>#REF!</v>
      </c>
      <c r="AM16" t="e">
        <f>AND(#REF!,"AAAAAD9/ICY=")</f>
        <v>#REF!</v>
      </c>
      <c r="AN16" t="e">
        <f>AND(#REF!,"AAAAAD9/ICc=")</f>
        <v>#REF!</v>
      </c>
      <c r="AO16" t="e">
        <f>AND(#REF!,"AAAAAD9/ICg=")</f>
        <v>#REF!</v>
      </c>
      <c r="AP16" t="e">
        <f>AND(#REF!,"AAAAAD9/ICk=")</f>
        <v>#REF!</v>
      </c>
      <c r="AQ16" t="e">
        <f>AND(#REF!,"AAAAAD9/ICo=")</f>
        <v>#REF!</v>
      </c>
      <c r="AR16" t="e">
        <f>AND(#REF!,"AAAAAD9/ICs=")</f>
        <v>#REF!</v>
      </c>
      <c r="AS16" t="e">
        <f>AND(#REF!,"AAAAAD9/ICw=")</f>
        <v>#REF!</v>
      </c>
      <c r="AT16" t="e">
        <f>AND(#REF!,"AAAAAD9/IC0=")</f>
        <v>#REF!</v>
      </c>
      <c r="AU16" t="e">
        <f>AND(#REF!,"AAAAAD9/IC4=")</f>
        <v>#REF!</v>
      </c>
      <c r="AV16" t="e">
        <f>AND(#REF!,"AAAAAD9/IC8=")</f>
        <v>#REF!</v>
      </c>
      <c r="AW16" t="e">
        <f>AND(#REF!,"AAAAAD9/IDA=")</f>
        <v>#REF!</v>
      </c>
      <c r="AX16" t="e">
        <f>AND(#REF!,"AAAAAD9/IDE=")</f>
        <v>#REF!</v>
      </c>
      <c r="AY16" t="e">
        <f>AND(#REF!,"AAAAAD9/IDI=")</f>
        <v>#REF!</v>
      </c>
      <c r="AZ16" t="e">
        <f>AND(#REF!,"AAAAAD9/IDM=")</f>
        <v>#REF!</v>
      </c>
      <c r="BA16" t="e">
        <f>AND(#REF!,"AAAAAD9/IDQ=")</f>
        <v>#REF!</v>
      </c>
      <c r="BB16" t="e">
        <f>AND(#REF!,"AAAAAD9/IDU=")</f>
        <v>#REF!</v>
      </c>
      <c r="BC16" t="e">
        <f>AND(#REF!,"AAAAAD9/IDY=")</f>
        <v>#REF!</v>
      </c>
      <c r="BD16" t="e">
        <f>AND(#REF!,"AAAAAD9/IDc=")</f>
        <v>#REF!</v>
      </c>
      <c r="BE16" t="e">
        <f>AND(#REF!,"AAAAAD9/IDg=")</f>
        <v>#REF!</v>
      </c>
      <c r="BF16" t="e">
        <f>AND(#REF!,"AAAAAD9/IDk=")</f>
        <v>#REF!</v>
      </c>
      <c r="BG16" t="e">
        <f>AND(#REF!,"AAAAAD9/IDo=")</f>
        <v>#REF!</v>
      </c>
      <c r="BH16" t="e">
        <f>AND(#REF!,"AAAAAD9/IDs=")</f>
        <v>#REF!</v>
      </c>
      <c r="BI16" t="e">
        <f>AND(#REF!,"AAAAAD9/IDw=")</f>
        <v>#REF!</v>
      </c>
      <c r="BJ16" t="e">
        <f>AND(#REF!,"AAAAAD9/ID0=")</f>
        <v>#REF!</v>
      </c>
      <c r="BK16" t="e">
        <f>AND(#REF!,"AAAAAD9/ID4=")</f>
        <v>#REF!</v>
      </c>
      <c r="BL16" t="e">
        <f>AND(#REF!,"AAAAAD9/ID8=")</f>
        <v>#REF!</v>
      </c>
      <c r="BM16" t="e">
        <f>AND(#REF!,"AAAAAD9/IEA=")</f>
        <v>#REF!</v>
      </c>
      <c r="BN16" t="e">
        <f>AND(#REF!,"AAAAAD9/IEE=")</f>
        <v>#REF!</v>
      </c>
      <c r="BO16" t="e">
        <f>AND(#REF!,"AAAAAD9/IEI=")</f>
        <v>#REF!</v>
      </c>
      <c r="BP16" t="e">
        <f>AND(#REF!,"AAAAAD9/IEM=")</f>
        <v>#REF!</v>
      </c>
      <c r="BQ16" t="e">
        <f>AND(#REF!,"AAAAAD9/IEQ=")</f>
        <v>#REF!</v>
      </c>
      <c r="BR16" t="e">
        <f>AND(#REF!,"AAAAAD9/IEU=")</f>
        <v>#REF!</v>
      </c>
      <c r="BS16" t="e">
        <f>AND(#REF!,"AAAAAD9/IEY=")</f>
        <v>#REF!</v>
      </c>
      <c r="BT16" t="e">
        <f>AND(#REF!,"AAAAAD9/IEc=")</f>
        <v>#REF!</v>
      </c>
      <c r="BU16" t="e">
        <f>AND(#REF!,"AAAAAD9/IEg=")</f>
        <v>#REF!</v>
      </c>
      <c r="BV16" t="e">
        <f>AND(#REF!,"AAAAAD9/IEk=")</f>
        <v>#REF!</v>
      </c>
      <c r="BW16" t="e">
        <f>AND(#REF!,"AAAAAD9/IEo=")</f>
        <v>#REF!</v>
      </c>
      <c r="BX16" t="e">
        <f>AND(#REF!,"AAAAAD9/IEs=")</f>
        <v>#REF!</v>
      </c>
      <c r="BY16" t="e">
        <f>AND(#REF!,"AAAAAD9/IEw=")</f>
        <v>#REF!</v>
      </c>
      <c r="BZ16" t="e">
        <f>AND(#REF!,"AAAAAD9/IE0=")</f>
        <v>#REF!</v>
      </c>
      <c r="CA16" t="e">
        <f>AND(#REF!,"AAAAAD9/IE4=")</f>
        <v>#REF!</v>
      </c>
      <c r="CB16" t="e">
        <f>AND(#REF!,"AAAAAD9/IE8=")</f>
        <v>#REF!</v>
      </c>
      <c r="CC16" t="e">
        <f>AND(#REF!,"AAAAAD9/IFA=")</f>
        <v>#REF!</v>
      </c>
      <c r="CD16" t="e">
        <f>AND(#REF!,"AAAAAD9/IFE=")</f>
        <v>#REF!</v>
      </c>
      <c r="CE16" t="e">
        <f>AND(#REF!,"AAAAAD9/IFI=")</f>
        <v>#REF!</v>
      </c>
      <c r="CF16" t="e">
        <f>AND(#REF!,"AAAAAD9/IFM=")</f>
        <v>#REF!</v>
      </c>
      <c r="CG16" t="e">
        <f>AND(#REF!,"AAAAAD9/IFQ=")</f>
        <v>#REF!</v>
      </c>
      <c r="CH16" t="e">
        <f>AND(#REF!,"AAAAAD9/IFU=")</f>
        <v>#REF!</v>
      </c>
      <c r="CI16" t="e">
        <f>AND(#REF!,"AAAAAD9/IFY=")</f>
        <v>#REF!</v>
      </c>
      <c r="CJ16" t="e">
        <f>AND(#REF!,"AAAAAD9/IFc=")</f>
        <v>#REF!</v>
      </c>
      <c r="CK16" t="e">
        <f>AND(#REF!,"AAAAAD9/IFg=")</f>
        <v>#REF!</v>
      </c>
      <c r="CL16" t="e">
        <f>AND(#REF!,"AAAAAD9/IFk=")</f>
        <v>#REF!</v>
      </c>
      <c r="CM16" t="e">
        <f>AND(#REF!,"AAAAAD9/IFo=")</f>
        <v>#REF!</v>
      </c>
      <c r="CN16" t="e">
        <f>AND(#REF!,"AAAAAD9/IFs=")</f>
        <v>#REF!</v>
      </c>
      <c r="CO16" t="e">
        <f>IF(#REF!,"AAAAAD9/IFw=",0)</f>
        <v>#REF!</v>
      </c>
      <c r="CP16" t="e">
        <f>AND(#REF!,"AAAAAD9/IF0=")</f>
        <v>#REF!</v>
      </c>
      <c r="CQ16" t="e">
        <f>AND(#REF!,"AAAAAD9/IF4=")</f>
        <v>#REF!</v>
      </c>
      <c r="CR16" t="e">
        <f>AND(#REF!,"AAAAAD9/IF8=")</f>
        <v>#REF!</v>
      </c>
      <c r="CS16" t="e">
        <f>AND(#REF!,"AAAAAD9/IGA=")</f>
        <v>#REF!</v>
      </c>
      <c r="CT16" t="e">
        <f>AND(#REF!,"AAAAAD9/IGE=")</f>
        <v>#REF!</v>
      </c>
      <c r="CU16" t="e">
        <f>AND(#REF!,"AAAAAD9/IGI=")</f>
        <v>#REF!</v>
      </c>
      <c r="CV16" t="e">
        <f>AND(#REF!,"AAAAAD9/IGM=")</f>
        <v>#REF!</v>
      </c>
      <c r="CW16" t="e">
        <f>AND(#REF!,"AAAAAD9/IGQ=")</f>
        <v>#REF!</v>
      </c>
      <c r="CX16" t="e">
        <f>AND(#REF!,"AAAAAD9/IGU=")</f>
        <v>#REF!</v>
      </c>
      <c r="CY16" t="e">
        <f>AND(#REF!,"AAAAAD9/IGY=")</f>
        <v>#REF!</v>
      </c>
      <c r="CZ16" t="e">
        <f>AND(#REF!,"AAAAAD9/IGc=")</f>
        <v>#REF!</v>
      </c>
      <c r="DA16" t="e">
        <f>AND(#REF!,"AAAAAD9/IGg=")</f>
        <v>#REF!</v>
      </c>
      <c r="DB16" t="e">
        <f>AND(#REF!,"AAAAAD9/IGk=")</f>
        <v>#REF!</v>
      </c>
      <c r="DC16" t="e">
        <f>AND(#REF!,"AAAAAD9/IGo=")</f>
        <v>#REF!</v>
      </c>
      <c r="DD16" t="e">
        <f>AND(#REF!,"AAAAAD9/IGs=")</f>
        <v>#REF!</v>
      </c>
      <c r="DE16" t="e">
        <f>AND(#REF!,"AAAAAD9/IGw=")</f>
        <v>#REF!</v>
      </c>
      <c r="DF16" t="e">
        <f>AND(#REF!,"AAAAAD9/IG0=")</f>
        <v>#REF!</v>
      </c>
      <c r="DG16" t="e">
        <f>AND(#REF!,"AAAAAD9/IG4=")</f>
        <v>#REF!</v>
      </c>
      <c r="DH16" t="e">
        <f>AND(#REF!,"AAAAAD9/IG8=")</f>
        <v>#REF!</v>
      </c>
      <c r="DI16" t="e">
        <f>AND(#REF!,"AAAAAD9/IHA=")</f>
        <v>#REF!</v>
      </c>
      <c r="DJ16" t="e">
        <f>AND(#REF!,"AAAAAD9/IHE=")</f>
        <v>#REF!</v>
      </c>
      <c r="DK16" t="e">
        <f>AND(#REF!,"AAAAAD9/IHI=")</f>
        <v>#REF!</v>
      </c>
      <c r="DL16" t="e">
        <f>AND(#REF!,"AAAAAD9/IHM=")</f>
        <v>#REF!</v>
      </c>
      <c r="DM16" t="e">
        <f>AND(#REF!,"AAAAAD9/IHQ=")</f>
        <v>#REF!</v>
      </c>
      <c r="DN16" t="e">
        <f>AND(#REF!,"AAAAAD9/IHU=")</f>
        <v>#REF!</v>
      </c>
      <c r="DO16" t="e">
        <f>AND(#REF!,"AAAAAD9/IHY=")</f>
        <v>#REF!</v>
      </c>
      <c r="DP16" t="e">
        <f>AND(#REF!,"AAAAAD9/IHc=")</f>
        <v>#REF!</v>
      </c>
      <c r="DQ16" t="e">
        <f>AND(#REF!,"AAAAAD9/IHg=")</f>
        <v>#REF!</v>
      </c>
      <c r="DR16" t="e">
        <f>AND(#REF!,"AAAAAD9/IHk=")</f>
        <v>#REF!</v>
      </c>
      <c r="DS16" t="e">
        <f>AND(#REF!,"AAAAAD9/IHo=")</f>
        <v>#REF!</v>
      </c>
      <c r="DT16" t="e">
        <f>AND(#REF!,"AAAAAD9/IHs=")</f>
        <v>#REF!</v>
      </c>
      <c r="DU16" t="e">
        <f>AND(#REF!,"AAAAAD9/IHw=")</f>
        <v>#REF!</v>
      </c>
      <c r="DV16" t="e">
        <f>AND(#REF!,"AAAAAD9/IH0=")</f>
        <v>#REF!</v>
      </c>
      <c r="DW16" t="e">
        <f>AND(#REF!,"AAAAAD9/IH4=")</f>
        <v>#REF!</v>
      </c>
      <c r="DX16" t="e">
        <f>AND(#REF!,"AAAAAD9/IH8=")</f>
        <v>#REF!</v>
      </c>
      <c r="DY16" t="e">
        <f>AND(#REF!,"AAAAAD9/IIA=")</f>
        <v>#REF!</v>
      </c>
      <c r="DZ16" t="e">
        <f>AND(#REF!,"AAAAAD9/IIE=")</f>
        <v>#REF!</v>
      </c>
      <c r="EA16" t="e">
        <f>AND(#REF!,"AAAAAD9/III=")</f>
        <v>#REF!</v>
      </c>
      <c r="EB16" t="e">
        <f>AND(#REF!,"AAAAAD9/IIM=")</f>
        <v>#REF!</v>
      </c>
      <c r="EC16" t="e">
        <f>AND(#REF!,"AAAAAD9/IIQ=")</f>
        <v>#REF!</v>
      </c>
      <c r="ED16" t="e">
        <f>AND(#REF!,"AAAAAD9/IIU=")</f>
        <v>#REF!</v>
      </c>
      <c r="EE16" t="e">
        <f>AND(#REF!,"AAAAAD9/IIY=")</f>
        <v>#REF!</v>
      </c>
      <c r="EF16" t="e">
        <f>AND(#REF!,"AAAAAD9/IIc=")</f>
        <v>#REF!</v>
      </c>
      <c r="EG16" t="e">
        <f>AND(#REF!,"AAAAAD9/IIg=")</f>
        <v>#REF!</v>
      </c>
      <c r="EH16" t="e">
        <f>AND(#REF!,"AAAAAD9/IIk=")</f>
        <v>#REF!</v>
      </c>
      <c r="EI16" t="e">
        <f>AND(#REF!,"AAAAAD9/IIo=")</f>
        <v>#REF!</v>
      </c>
      <c r="EJ16" t="e">
        <f>AND(#REF!,"AAAAAD9/IIs=")</f>
        <v>#REF!</v>
      </c>
      <c r="EK16" t="e">
        <f>AND(#REF!,"AAAAAD9/IIw=")</f>
        <v>#REF!</v>
      </c>
      <c r="EL16" t="e">
        <f>AND(#REF!,"AAAAAD9/II0=")</f>
        <v>#REF!</v>
      </c>
      <c r="EM16" t="e">
        <f>AND(#REF!,"AAAAAD9/II4=")</f>
        <v>#REF!</v>
      </c>
      <c r="EN16" t="e">
        <f>AND(#REF!,"AAAAAD9/II8=")</f>
        <v>#REF!</v>
      </c>
      <c r="EO16" t="e">
        <f>AND(#REF!,"AAAAAD9/IJA=")</f>
        <v>#REF!</v>
      </c>
      <c r="EP16" t="e">
        <f>AND(#REF!,"AAAAAD9/IJE=")</f>
        <v>#REF!</v>
      </c>
      <c r="EQ16" t="e">
        <f>AND(#REF!,"AAAAAD9/IJI=")</f>
        <v>#REF!</v>
      </c>
      <c r="ER16" t="e">
        <f>AND(#REF!,"AAAAAD9/IJM=")</f>
        <v>#REF!</v>
      </c>
      <c r="ES16" t="e">
        <f>AND(#REF!,"AAAAAD9/IJQ=")</f>
        <v>#REF!</v>
      </c>
      <c r="ET16" t="e">
        <f>AND(#REF!,"AAAAAD9/IJU=")</f>
        <v>#REF!</v>
      </c>
      <c r="EU16" t="e">
        <f>AND(#REF!,"AAAAAD9/IJY=")</f>
        <v>#REF!</v>
      </c>
      <c r="EV16" t="e">
        <f>AND(#REF!,"AAAAAD9/IJc=")</f>
        <v>#REF!</v>
      </c>
      <c r="EW16" t="e">
        <f>AND(#REF!,"AAAAAD9/IJg=")</f>
        <v>#REF!</v>
      </c>
      <c r="EX16" t="e">
        <f>AND(#REF!,"AAAAAD9/IJk=")</f>
        <v>#REF!</v>
      </c>
      <c r="EY16" t="e">
        <f>AND(#REF!,"AAAAAD9/IJo=")</f>
        <v>#REF!</v>
      </c>
      <c r="EZ16" t="e">
        <f>AND(#REF!,"AAAAAD9/IJs=")</f>
        <v>#REF!</v>
      </c>
      <c r="FA16" t="e">
        <f>AND(#REF!,"AAAAAD9/IJw=")</f>
        <v>#REF!</v>
      </c>
      <c r="FB16" t="e">
        <f>AND(#REF!,"AAAAAD9/IJ0=")</f>
        <v>#REF!</v>
      </c>
      <c r="FC16" t="e">
        <f>AND(#REF!,"AAAAAD9/IJ4=")</f>
        <v>#REF!</v>
      </c>
      <c r="FD16" t="e">
        <f>AND(#REF!,"AAAAAD9/IJ8=")</f>
        <v>#REF!</v>
      </c>
      <c r="FE16" t="e">
        <f>AND(#REF!,"AAAAAD9/IKA=")</f>
        <v>#REF!</v>
      </c>
      <c r="FF16" t="e">
        <f>IF(#REF!,"AAAAAD9/IKE=",0)</f>
        <v>#REF!</v>
      </c>
      <c r="FG16" t="e">
        <f>AND(#REF!,"AAAAAD9/IKI=")</f>
        <v>#REF!</v>
      </c>
      <c r="FH16" t="e">
        <f>AND(#REF!,"AAAAAD9/IKM=")</f>
        <v>#REF!</v>
      </c>
      <c r="FI16" t="e">
        <f>AND(#REF!,"AAAAAD9/IKQ=")</f>
        <v>#REF!</v>
      </c>
      <c r="FJ16" t="e">
        <f>AND(#REF!,"AAAAAD9/IKU=")</f>
        <v>#REF!</v>
      </c>
      <c r="FK16" t="e">
        <f>AND(#REF!,"AAAAAD9/IKY=")</f>
        <v>#REF!</v>
      </c>
      <c r="FL16" t="e">
        <f>AND(#REF!,"AAAAAD9/IKc=")</f>
        <v>#REF!</v>
      </c>
      <c r="FM16" t="e">
        <f>AND(#REF!,"AAAAAD9/IKg=")</f>
        <v>#REF!</v>
      </c>
      <c r="FN16" t="e">
        <f>AND(#REF!,"AAAAAD9/IKk=")</f>
        <v>#REF!</v>
      </c>
      <c r="FO16" t="e">
        <f>AND(#REF!,"AAAAAD9/IKo=")</f>
        <v>#REF!</v>
      </c>
      <c r="FP16" t="e">
        <f>AND(#REF!,"AAAAAD9/IKs=")</f>
        <v>#REF!</v>
      </c>
      <c r="FQ16" t="e">
        <f>AND(#REF!,"AAAAAD9/IKw=")</f>
        <v>#REF!</v>
      </c>
      <c r="FR16" t="e">
        <f>AND(#REF!,"AAAAAD9/IK0=")</f>
        <v>#REF!</v>
      </c>
      <c r="FS16" t="e">
        <f>AND(#REF!,"AAAAAD9/IK4=")</f>
        <v>#REF!</v>
      </c>
      <c r="FT16" t="e">
        <f>AND(#REF!,"AAAAAD9/IK8=")</f>
        <v>#REF!</v>
      </c>
      <c r="FU16" t="e">
        <f>AND(#REF!,"AAAAAD9/ILA=")</f>
        <v>#REF!</v>
      </c>
      <c r="FV16" t="e">
        <f>AND(#REF!,"AAAAAD9/ILE=")</f>
        <v>#REF!</v>
      </c>
      <c r="FW16" t="e">
        <f>AND(#REF!,"AAAAAD9/ILI=")</f>
        <v>#REF!</v>
      </c>
      <c r="FX16" t="e">
        <f>AND(#REF!,"AAAAAD9/ILM=")</f>
        <v>#REF!</v>
      </c>
      <c r="FY16" t="e">
        <f>AND(#REF!,"AAAAAD9/ILQ=")</f>
        <v>#REF!</v>
      </c>
      <c r="FZ16" t="e">
        <f>AND(#REF!,"AAAAAD9/ILU=")</f>
        <v>#REF!</v>
      </c>
      <c r="GA16" t="e">
        <f>AND(#REF!,"AAAAAD9/ILY=")</f>
        <v>#REF!</v>
      </c>
      <c r="GB16" t="e">
        <f>AND(#REF!,"AAAAAD9/ILc=")</f>
        <v>#REF!</v>
      </c>
      <c r="GC16" t="e">
        <f>AND(#REF!,"AAAAAD9/ILg=")</f>
        <v>#REF!</v>
      </c>
      <c r="GD16" t="e">
        <f>AND(#REF!,"AAAAAD9/ILk=")</f>
        <v>#REF!</v>
      </c>
      <c r="GE16" t="e">
        <f>AND(#REF!,"AAAAAD9/ILo=")</f>
        <v>#REF!</v>
      </c>
      <c r="GF16" t="e">
        <f>AND(#REF!,"AAAAAD9/ILs=")</f>
        <v>#REF!</v>
      </c>
      <c r="GG16" t="e">
        <f>AND(#REF!,"AAAAAD9/ILw=")</f>
        <v>#REF!</v>
      </c>
      <c r="GH16" t="e">
        <f>AND(#REF!,"AAAAAD9/IL0=")</f>
        <v>#REF!</v>
      </c>
      <c r="GI16" t="e">
        <f>AND(#REF!,"AAAAAD9/IL4=")</f>
        <v>#REF!</v>
      </c>
      <c r="GJ16" t="e">
        <f>AND(#REF!,"AAAAAD9/IL8=")</f>
        <v>#REF!</v>
      </c>
      <c r="GK16" t="e">
        <f>AND(#REF!,"AAAAAD9/IMA=")</f>
        <v>#REF!</v>
      </c>
      <c r="GL16" t="e">
        <f>AND(#REF!,"AAAAAD9/IME=")</f>
        <v>#REF!</v>
      </c>
      <c r="GM16" t="e">
        <f>AND(#REF!,"AAAAAD9/IMI=")</f>
        <v>#REF!</v>
      </c>
      <c r="GN16" t="e">
        <f>AND(#REF!,"AAAAAD9/IMM=")</f>
        <v>#REF!</v>
      </c>
      <c r="GO16" t="e">
        <f>AND(#REF!,"AAAAAD9/IMQ=")</f>
        <v>#REF!</v>
      </c>
      <c r="GP16" t="e">
        <f>AND(#REF!,"AAAAAD9/IMU=")</f>
        <v>#REF!</v>
      </c>
      <c r="GQ16" t="e">
        <f>AND(#REF!,"AAAAAD9/IMY=")</f>
        <v>#REF!</v>
      </c>
      <c r="GR16" t="e">
        <f>AND(#REF!,"AAAAAD9/IMc=")</f>
        <v>#REF!</v>
      </c>
      <c r="GS16" t="e">
        <f>AND(#REF!,"AAAAAD9/IMg=")</f>
        <v>#REF!</v>
      </c>
      <c r="GT16" t="e">
        <f>AND(#REF!,"AAAAAD9/IMk=")</f>
        <v>#REF!</v>
      </c>
      <c r="GU16" t="e">
        <f>AND(#REF!,"AAAAAD9/IMo=")</f>
        <v>#REF!</v>
      </c>
      <c r="GV16" t="e">
        <f>AND(#REF!,"AAAAAD9/IMs=")</f>
        <v>#REF!</v>
      </c>
      <c r="GW16" t="e">
        <f>AND(#REF!,"AAAAAD9/IMw=")</f>
        <v>#REF!</v>
      </c>
      <c r="GX16" t="e">
        <f>AND(#REF!,"AAAAAD9/IM0=")</f>
        <v>#REF!</v>
      </c>
      <c r="GY16" t="e">
        <f>AND(#REF!,"AAAAAD9/IM4=")</f>
        <v>#REF!</v>
      </c>
      <c r="GZ16" t="e">
        <f>AND(#REF!,"AAAAAD9/IM8=")</f>
        <v>#REF!</v>
      </c>
      <c r="HA16" t="e">
        <f>AND(#REF!,"AAAAAD9/INA=")</f>
        <v>#REF!</v>
      </c>
      <c r="HB16" t="e">
        <f>AND(#REF!,"AAAAAD9/INE=")</f>
        <v>#REF!</v>
      </c>
      <c r="HC16" t="e">
        <f>AND(#REF!,"AAAAAD9/INI=")</f>
        <v>#REF!</v>
      </c>
      <c r="HD16" t="e">
        <f>AND(#REF!,"AAAAAD9/INM=")</f>
        <v>#REF!</v>
      </c>
      <c r="HE16" t="e">
        <f>AND(#REF!,"AAAAAD9/INQ=")</f>
        <v>#REF!</v>
      </c>
      <c r="HF16" t="e">
        <f>AND(#REF!,"AAAAAD9/INU=")</f>
        <v>#REF!</v>
      </c>
      <c r="HG16" t="e">
        <f>AND(#REF!,"AAAAAD9/INY=")</f>
        <v>#REF!</v>
      </c>
      <c r="HH16" t="e">
        <f>AND(#REF!,"AAAAAD9/INc=")</f>
        <v>#REF!</v>
      </c>
      <c r="HI16" t="e">
        <f>AND(#REF!,"AAAAAD9/INg=")</f>
        <v>#REF!</v>
      </c>
      <c r="HJ16" t="e">
        <f>AND(#REF!,"AAAAAD9/INk=")</f>
        <v>#REF!</v>
      </c>
      <c r="HK16" t="e">
        <f>AND(#REF!,"AAAAAD9/INo=")</f>
        <v>#REF!</v>
      </c>
      <c r="HL16" t="e">
        <f>AND(#REF!,"AAAAAD9/INs=")</f>
        <v>#REF!</v>
      </c>
      <c r="HM16" t="e">
        <f>AND(#REF!,"AAAAAD9/INw=")</f>
        <v>#REF!</v>
      </c>
      <c r="HN16" t="e">
        <f>AND(#REF!,"AAAAAD9/IN0=")</f>
        <v>#REF!</v>
      </c>
      <c r="HO16" t="e">
        <f>AND(#REF!,"AAAAAD9/IN4=")</f>
        <v>#REF!</v>
      </c>
      <c r="HP16" t="e">
        <f>AND(#REF!,"AAAAAD9/IN8=")</f>
        <v>#REF!</v>
      </c>
      <c r="HQ16" t="e">
        <f>AND(#REF!,"AAAAAD9/IOA=")</f>
        <v>#REF!</v>
      </c>
      <c r="HR16" t="e">
        <f>AND(#REF!,"AAAAAD9/IOE=")</f>
        <v>#REF!</v>
      </c>
      <c r="HS16" t="e">
        <f>AND(#REF!,"AAAAAD9/IOI=")</f>
        <v>#REF!</v>
      </c>
      <c r="HT16" t="e">
        <f>AND(#REF!,"AAAAAD9/IOM=")</f>
        <v>#REF!</v>
      </c>
      <c r="HU16" t="e">
        <f>AND(#REF!,"AAAAAD9/IOQ=")</f>
        <v>#REF!</v>
      </c>
      <c r="HV16" t="e">
        <f>AND(#REF!,"AAAAAD9/IOU=")</f>
        <v>#REF!</v>
      </c>
      <c r="HW16" t="e">
        <f>IF(#REF!,"AAAAAD9/IOY=",0)</f>
        <v>#REF!</v>
      </c>
      <c r="HX16" t="e">
        <f>AND(#REF!,"AAAAAD9/IOc=")</f>
        <v>#REF!</v>
      </c>
      <c r="HY16" t="e">
        <f>AND(#REF!,"AAAAAD9/IOg=")</f>
        <v>#REF!</v>
      </c>
      <c r="HZ16" t="e">
        <f>AND(#REF!,"AAAAAD9/IOk=")</f>
        <v>#REF!</v>
      </c>
      <c r="IA16" t="e">
        <f>AND(#REF!,"AAAAAD9/IOo=")</f>
        <v>#REF!</v>
      </c>
      <c r="IB16" t="e">
        <f>AND(#REF!,"AAAAAD9/IOs=")</f>
        <v>#REF!</v>
      </c>
      <c r="IC16" t="e">
        <f>AND(#REF!,"AAAAAD9/IOw=")</f>
        <v>#REF!</v>
      </c>
      <c r="ID16" t="e">
        <f>AND(#REF!,"AAAAAD9/IO0=")</f>
        <v>#REF!</v>
      </c>
      <c r="IE16" t="e">
        <f>AND(#REF!,"AAAAAD9/IO4=")</f>
        <v>#REF!</v>
      </c>
      <c r="IF16" t="e">
        <f>AND(#REF!,"AAAAAD9/IO8=")</f>
        <v>#REF!</v>
      </c>
      <c r="IG16" t="e">
        <f>AND(#REF!,"AAAAAD9/IPA=")</f>
        <v>#REF!</v>
      </c>
      <c r="IH16" t="e">
        <f>AND(#REF!,"AAAAAD9/IPE=")</f>
        <v>#REF!</v>
      </c>
      <c r="II16" t="e">
        <f>AND(#REF!,"AAAAAD9/IPI=")</f>
        <v>#REF!</v>
      </c>
      <c r="IJ16" t="e">
        <f>AND(#REF!,"AAAAAD9/IPM=")</f>
        <v>#REF!</v>
      </c>
      <c r="IK16" t="e">
        <f>AND(#REF!,"AAAAAD9/IPQ=")</f>
        <v>#REF!</v>
      </c>
      <c r="IL16" t="e">
        <f>AND(#REF!,"AAAAAD9/IPU=")</f>
        <v>#REF!</v>
      </c>
      <c r="IM16" t="e">
        <f>AND(#REF!,"AAAAAD9/IPY=")</f>
        <v>#REF!</v>
      </c>
      <c r="IN16" t="e">
        <f>AND(#REF!,"AAAAAD9/IPc=")</f>
        <v>#REF!</v>
      </c>
      <c r="IO16" t="e">
        <f>AND(#REF!,"AAAAAD9/IPg=")</f>
        <v>#REF!</v>
      </c>
      <c r="IP16" t="e">
        <f>AND(#REF!,"AAAAAD9/IPk=")</f>
        <v>#REF!</v>
      </c>
      <c r="IQ16" t="e">
        <f>AND(#REF!,"AAAAAD9/IPo=")</f>
        <v>#REF!</v>
      </c>
      <c r="IR16" t="e">
        <f>AND(#REF!,"AAAAAD9/IPs=")</f>
        <v>#REF!</v>
      </c>
      <c r="IS16" t="e">
        <f>AND(#REF!,"AAAAAD9/IPw=")</f>
        <v>#REF!</v>
      </c>
      <c r="IT16" t="e">
        <f>AND(#REF!,"AAAAAD9/IP0=")</f>
        <v>#REF!</v>
      </c>
      <c r="IU16" t="e">
        <f>AND(#REF!,"AAAAAD9/IP4=")</f>
        <v>#REF!</v>
      </c>
      <c r="IV16" t="e">
        <f>AND(#REF!,"AAAAAD9/IP8=")</f>
        <v>#REF!</v>
      </c>
    </row>
    <row r="17" spans="1:256" x14ac:dyDescent="0.2">
      <c r="A17" t="e">
        <f>AND(#REF!,"AAAAAHv/9wA=")</f>
        <v>#REF!</v>
      </c>
      <c r="B17" t="e">
        <f>AND(#REF!,"AAAAAHv/9wE=")</f>
        <v>#REF!</v>
      </c>
      <c r="C17" t="e">
        <f>AND(#REF!,"AAAAAHv/9wI=")</f>
        <v>#REF!</v>
      </c>
      <c r="D17" t="e">
        <f>AND(#REF!,"AAAAAHv/9wM=")</f>
        <v>#REF!</v>
      </c>
      <c r="E17" t="e">
        <f>AND(#REF!,"AAAAAHv/9wQ=")</f>
        <v>#REF!</v>
      </c>
      <c r="F17" t="e">
        <f>AND(#REF!,"AAAAAHv/9wU=")</f>
        <v>#REF!</v>
      </c>
      <c r="G17" t="e">
        <f>AND(#REF!,"AAAAAHv/9wY=")</f>
        <v>#REF!</v>
      </c>
      <c r="H17" t="e">
        <f>AND(#REF!,"AAAAAHv/9wc=")</f>
        <v>#REF!</v>
      </c>
      <c r="I17" t="e">
        <f>AND(#REF!,"AAAAAHv/9wg=")</f>
        <v>#REF!</v>
      </c>
      <c r="J17" t="e">
        <f>AND(#REF!,"AAAAAHv/9wk=")</f>
        <v>#REF!</v>
      </c>
      <c r="K17" t="e">
        <f>AND(#REF!,"AAAAAHv/9wo=")</f>
        <v>#REF!</v>
      </c>
      <c r="L17" t="e">
        <f>AND(#REF!,"AAAAAHv/9ws=")</f>
        <v>#REF!</v>
      </c>
      <c r="M17" t="e">
        <f>AND(#REF!,"AAAAAHv/9ww=")</f>
        <v>#REF!</v>
      </c>
      <c r="N17" t="e">
        <f>AND(#REF!,"AAAAAHv/9w0=")</f>
        <v>#REF!</v>
      </c>
      <c r="O17" t="e">
        <f>AND(#REF!,"AAAAAHv/9w4=")</f>
        <v>#REF!</v>
      </c>
      <c r="P17" t="e">
        <f>AND(#REF!,"AAAAAHv/9w8=")</f>
        <v>#REF!</v>
      </c>
      <c r="Q17" t="e">
        <f>AND(#REF!,"AAAAAHv/9xA=")</f>
        <v>#REF!</v>
      </c>
      <c r="R17" t="e">
        <f>AND(#REF!,"AAAAAHv/9xE=")</f>
        <v>#REF!</v>
      </c>
      <c r="S17" t="e">
        <f>AND(#REF!,"AAAAAHv/9xI=")</f>
        <v>#REF!</v>
      </c>
      <c r="T17" t="e">
        <f>AND(#REF!,"AAAAAHv/9xM=")</f>
        <v>#REF!</v>
      </c>
      <c r="U17" t="e">
        <f>AND(#REF!,"AAAAAHv/9xQ=")</f>
        <v>#REF!</v>
      </c>
      <c r="V17" t="e">
        <f>AND(#REF!,"AAAAAHv/9xU=")</f>
        <v>#REF!</v>
      </c>
      <c r="W17" t="e">
        <f>AND(#REF!,"AAAAAHv/9xY=")</f>
        <v>#REF!</v>
      </c>
      <c r="X17" t="e">
        <f>AND(#REF!,"AAAAAHv/9xc=")</f>
        <v>#REF!</v>
      </c>
      <c r="Y17" t="e">
        <f>AND(#REF!,"AAAAAHv/9xg=")</f>
        <v>#REF!</v>
      </c>
      <c r="Z17" t="e">
        <f>AND(#REF!,"AAAAAHv/9xk=")</f>
        <v>#REF!</v>
      </c>
      <c r="AA17" t="e">
        <f>AND(#REF!,"AAAAAHv/9xo=")</f>
        <v>#REF!</v>
      </c>
      <c r="AB17" t="e">
        <f>AND(#REF!,"AAAAAHv/9xs=")</f>
        <v>#REF!</v>
      </c>
      <c r="AC17" t="e">
        <f>AND(#REF!,"AAAAAHv/9xw=")</f>
        <v>#REF!</v>
      </c>
      <c r="AD17" t="e">
        <f>AND(#REF!,"AAAAAHv/9x0=")</f>
        <v>#REF!</v>
      </c>
      <c r="AE17" t="e">
        <f>AND(#REF!,"AAAAAHv/9x4=")</f>
        <v>#REF!</v>
      </c>
      <c r="AF17" t="e">
        <f>AND(#REF!,"AAAAAHv/9x8=")</f>
        <v>#REF!</v>
      </c>
      <c r="AG17" t="e">
        <f>AND(#REF!,"AAAAAHv/9yA=")</f>
        <v>#REF!</v>
      </c>
      <c r="AH17" t="e">
        <f>AND(#REF!,"AAAAAHv/9yE=")</f>
        <v>#REF!</v>
      </c>
      <c r="AI17" t="e">
        <f>AND(#REF!,"AAAAAHv/9yI=")</f>
        <v>#REF!</v>
      </c>
      <c r="AJ17" t="e">
        <f>AND(#REF!,"AAAAAHv/9yM=")</f>
        <v>#REF!</v>
      </c>
      <c r="AK17" t="e">
        <f>AND(#REF!,"AAAAAHv/9yQ=")</f>
        <v>#REF!</v>
      </c>
      <c r="AL17" t="e">
        <f>AND(#REF!,"AAAAAHv/9yU=")</f>
        <v>#REF!</v>
      </c>
      <c r="AM17" t="e">
        <f>AND(#REF!,"AAAAAHv/9yY=")</f>
        <v>#REF!</v>
      </c>
      <c r="AN17" t="e">
        <f>AND(#REF!,"AAAAAHv/9yc=")</f>
        <v>#REF!</v>
      </c>
      <c r="AO17" t="e">
        <f>AND(#REF!,"AAAAAHv/9yg=")</f>
        <v>#REF!</v>
      </c>
      <c r="AP17" t="e">
        <f>AND(#REF!,"AAAAAHv/9yk=")</f>
        <v>#REF!</v>
      </c>
      <c r="AQ17" t="e">
        <f>AND(#REF!,"AAAAAHv/9yo=")</f>
        <v>#REF!</v>
      </c>
      <c r="AR17" t="e">
        <f>IF(#REF!,"AAAAAHv/9ys=",0)</f>
        <v>#REF!</v>
      </c>
      <c r="AS17" t="e">
        <f>AND(#REF!,"AAAAAHv/9yw=")</f>
        <v>#REF!</v>
      </c>
      <c r="AT17" t="e">
        <f>AND(#REF!,"AAAAAHv/9y0=")</f>
        <v>#REF!</v>
      </c>
      <c r="AU17" t="e">
        <f>AND(#REF!,"AAAAAHv/9y4=")</f>
        <v>#REF!</v>
      </c>
      <c r="AV17" t="e">
        <f>AND(#REF!,"AAAAAHv/9y8=")</f>
        <v>#REF!</v>
      </c>
      <c r="AW17" t="e">
        <f>AND(#REF!,"AAAAAHv/9zA=")</f>
        <v>#REF!</v>
      </c>
      <c r="AX17" t="e">
        <f>AND(#REF!,"AAAAAHv/9zE=")</f>
        <v>#REF!</v>
      </c>
      <c r="AY17" t="e">
        <f>AND(#REF!,"AAAAAHv/9zI=")</f>
        <v>#REF!</v>
      </c>
      <c r="AZ17" t="e">
        <f>AND(#REF!,"AAAAAHv/9zM=")</f>
        <v>#REF!</v>
      </c>
      <c r="BA17" t="e">
        <f>AND(#REF!,"AAAAAHv/9zQ=")</f>
        <v>#REF!</v>
      </c>
      <c r="BB17" t="e">
        <f>AND(#REF!,"AAAAAHv/9zU=")</f>
        <v>#REF!</v>
      </c>
      <c r="BC17" t="e">
        <f>AND(#REF!,"AAAAAHv/9zY=")</f>
        <v>#REF!</v>
      </c>
      <c r="BD17" t="e">
        <f>AND(#REF!,"AAAAAHv/9zc=")</f>
        <v>#REF!</v>
      </c>
      <c r="BE17" t="e">
        <f>AND(#REF!,"AAAAAHv/9zg=")</f>
        <v>#REF!</v>
      </c>
      <c r="BF17" t="e">
        <f>AND(#REF!,"AAAAAHv/9zk=")</f>
        <v>#REF!</v>
      </c>
      <c r="BG17" t="e">
        <f>AND(#REF!,"AAAAAHv/9zo=")</f>
        <v>#REF!</v>
      </c>
      <c r="BH17" t="e">
        <f>AND(#REF!,"AAAAAHv/9zs=")</f>
        <v>#REF!</v>
      </c>
      <c r="BI17" t="e">
        <f>AND(#REF!,"AAAAAHv/9zw=")</f>
        <v>#REF!</v>
      </c>
      <c r="BJ17" t="e">
        <f>AND(#REF!,"AAAAAHv/9z0=")</f>
        <v>#REF!</v>
      </c>
      <c r="BK17" t="e">
        <f>AND(#REF!,"AAAAAHv/9z4=")</f>
        <v>#REF!</v>
      </c>
      <c r="BL17" t="e">
        <f>AND(#REF!,"AAAAAHv/9z8=")</f>
        <v>#REF!</v>
      </c>
      <c r="BM17" t="e">
        <f>AND(#REF!,"AAAAAHv/90A=")</f>
        <v>#REF!</v>
      </c>
      <c r="BN17" t="e">
        <f>AND(#REF!,"AAAAAHv/90E=")</f>
        <v>#REF!</v>
      </c>
      <c r="BO17" t="e">
        <f>AND(#REF!,"AAAAAHv/90I=")</f>
        <v>#REF!</v>
      </c>
      <c r="BP17" t="e">
        <f>AND(#REF!,"AAAAAHv/90M=")</f>
        <v>#REF!</v>
      </c>
      <c r="BQ17" t="e">
        <f>AND(#REF!,"AAAAAHv/90Q=")</f>
        <v>#REF!</v>
      </c>
      <c r="BR17" t="e">
        <f>AND(#REF!,"AAAAAHv/90U=")</f>
        <v>#REF!</v>
      </c>
      <c r="BS17" t="e">
        <f>AND(#REF!,"AAAAAHv/90Y=")</f>
        <v>#REF!</v>
      </c>
      <c r="BT17" t="e">
        <f>AND(#REF!,"AAAAAHv/90c=")</f>
        <v>#REF!</v>
      </c>
      <c r="BU17" t="e">
        <f>AND(#REF!,"AAAAAHv/90g=")</f>
        <v>#REF!</v>
      </c>
      <c r="BV17" t="e">
        <f>AND(#REF!,"AAAAAHv/90k=")</f>
        <v>#REF!</v>
      </c>
      <c r="BW17" t="e">
        <f>AND(#REF!,"AAAAAHv/90o=")</f>
        <v>#REF!</v>
      </c>
      <c r="BX17" t="e">
        <f>AND(#REF!,"AAAAAHv/90s=")</f>
        <v>#REF!</v>
      </c>
      <c r="BY17" t="e">
        <f>AND(#REF!,"AAAAAHv/90w=")</f>
        <v>#REF!</v>
      </c>
      <c r="BZ17" t="e">
        <f>AND(#REF!,"AAAAAHv/900=")</f>
        <v>#REF!</v>
      </c>
      <c r="CA17" t="e">
        <f>AND(#REF!,"AAAAAHv/904=")</f>
        <v>#REF!</v>
      </c>
      <c r="CB17" t="e">
        <f>AND(#REF!,"AAAAAHv/908=")</f>
        <v>#REF!</v>
      </c>
      <c r="CC17" t="e">
        <f>AND(#REF!,"AAAAAHv/91A=")</f>
        <v>#REF!</v>
      </c>
      <c r="CD17" t="e">
        <f>AND(#REF!,"AAAAAHv/91E=")</f>
        <v>#REF!</v>
      </c>
      <c r="CE17" t="e">
        <f>AND(#REF!,"AAAAAHv/91I=")</f>
        <v>#REF!</v>
      </c>
      <c r="CF17" t="e">
        <f>AND(#REF!,"AAAAAHv/91M=")</f>
        <v>#REF!</v>
      </c>
      <c r="CG17" t="e">
        <f>AND(#REF!,"AAAAAHv/91Q=")</f>
        <v>#REF!</v>
      </c>
      <c r="CH17" t="e">
        <f>AND(#REF!,"AAAAAHv/91U=")</f>
        <v>#REF!</v>
      </c>
      <c r="CI17" t="e">
        <f>AND(#REF!,"AAAAAHv/91Y=")</f>
        <v>#REF!</v>
      </c>
      <c r="CJ17" t="e">
        <f>AND(#REF!,"AAAAAHv/91c=")</f>
        <v>#REF!</v>
      </c>
      <c r="CK17" t="e">
        <f>AND(#REF!,"AAAAAHv/91g=")</f>
        <v>#REF!</v>
      </c>
      <c r="CL17" t="e">
        <f>AND(#REF!,"AAAAAHv/91k=")</f>
        <v>#REF!</v>
      </c>
      <c r="CM17" t="e">
        <f>AND(#REF!,"AAAAAHv/91o=")</f>
        <v>#REF!</v>
      </c>
      <c r="CN17" t="e">
        <f>AND(#REF!,"AAAAAHv/91s=")</f>
        <v>#REF!</v>
      </c>
      <c r="CO17" t="e">
        <f>AND(#REF!,"AAAAAHv/91w=")</f>
        <v>#REF!</v>
      </c>
      <c r="CP17" t="e">
        <f>AND(#REF!,"AAAAAHv/910=")</f>
        <v>#REF!</v>
      </c>
      <c r="CQ17" t="e">
        <f>AND(#REF!,"AAAAAHv/914=")</f>
        <v>#REF!</v>
      </c>
      <c r="CR17" t="e">
        <f>AND(#REF!,"AAAAAHv/918=")</f>
        <v>#REF!</v>
      </c>
      <c r="CS17" t="e">
        <f>AND(#REF!,"AAAAAHv/92A=")</f>
        <v>#REF!</v>
      </c>
      <c r="CT17" t="e">
        <f>AND(#REF!,"AAAAAHv/92E=")</f>
        <v>#REF!</v>
      </c>
      <c r="CU17" t="e">
        <f>AND(#REF!,"AAAAAHv/92I=")</f>
        <v>#REF!</v>
      </c>
      <c r="CV17" t="e">
        <f>AND(#REF!,"AAAAAHv/92M=")</f>
        <v>#REF!</v>
      </c>
      <c r="CW17" t="e">
        <f>AND(#REF!,"AAAAAHv/92Q=")</f>
        <v>#REF!</v>
      </c>
      <c r="CX17" t="e">
        <f>AND(#REF!,"AAAAAHv/92U=")</f>
        <v>#REF!</v>
      </c>
      <c r="CY17" t="e">
        <f>AND(#REF!,"AAAAAHv/92Y=")</f>
        <v>#REF!</v>
      </c>
      <c r="CZ17" t="e">
        <f>AND(#REF!,"AAAAAHv/92c=")</f>
        <v>#REF!</v>
      </c>
      <c r="DA17" t="e">
        <f>AND(#REF!,"AAAAAHv/92g=")</f>
        <v>#REF!</v>
      </c>
      <c r="DB17" t="e">
        <f>AND(#REF!,"AAAAAHv/92k=")</f>
        <v>#REF!</v>
      </c>
      <c r="DC17" t="e">
        <f>AND(#REF!,"AAAAAHv/92o=")</f>
        <v>#REF!</v>
      </c>
      <c r="DD17" t="e">
        <f>AND(#REF!,"AAAAAHv/92s=")</f>
        <v>#REF!</v>
      </c>
      <c r="DE17" t="e">
        <f>AND(#REF!,"AAAAAHv/92w=")</f>
        <v>#REF!</v>
      </c>
      <c r="DF17" t="e">
        <f>AND(#REF!,"AAAAAHv/920=")</f>
        <v>#REF!</v>
      </c>
      <c r="DG17" t="e">
        <f>AND(#REF!,"AAAAAHv/924=")</f>
        <v>#REF!</v>
      </c>
      <c r="DH17" t="e">
        <f>AND(#REF!,"AAAAAHv/928=")</f>
        <v>#REF!</v>
      </c>
      <c r="DI17" t="e">
        <f>IF(#REF!,"AAAAAHv/93A=",0)</f>
        <v>#REF!</v>
      </c>
      <c r="DJ17" t="e">
        <f>AND(#REF!,"AAAAAHv/93E=")</f>
        <v>#REF!</v>
      </c>
      <c r="DK17" t="e">
        <f>AND(#REF!,"AAAAAHv/93I=")</f>
        <v>#REF!</v>
      </c>
      <c r="DL17" t="e">
        <f>AND(#REF!,"AAAAAHv/93M=")</f>
        <v>#REF!</v>
      </c>
      <c r="DM17" t="e">
        <f>AND(#REF!,"AAAAAHv/93Q=")</f>
        <v>#REF!</v>
      </c>
      <c r="DN17" t="e">
        <f>AND(#REF!,"AAAAAHv/93U=")</f>
        <v>#REF!</v>
      </c>
      <c r="DO17" t="e">
        <f>AND(#REF!,"AAAAAHv/93Y=")</f>
        <v>#REF!</v>
      </c>
      <c r="DP17" t="e">
        <f>AND(#REF!,"AAAAAHv/93c=")</f>
        <v>#REF!</v>
      </c>
      <c r="DQ17" t="e">
        <f>AND(#REF!,"AAAAAHv/93g=")</f>
        <v>#REF!</v>
      </c>
      <c r="DR17" t="e">
        <f>AND(#REF!,"AAAAAHv/93k=")</f>
        <v>#REF!</v>
      </c>
      <c r="DS17" t="e">
        <f>AND(#REF!,"AAAAAHv/93o=")</f>
        <v>#REF!</v>
      </c>
      <c r="DT17" t="e">
        <f>AND(#REF!,"AAAAAHv/93s=")</f>
        <v>#REF!</v>
      </c>
      <c r="DU17" t="e">
        <f>AND(#REF!,"AAAAAHv/93w=")</f>
        <v>#REF!</v>
      </c>
      <c r="DV17" t="e">
        <f>AND(#REF!,"AAAAAHv/930=")</f>
        <v>#REF!</v>
      </c>
      <c r="DW17" t="e">
        <f>AND(#REF!,"AAAAAHv/934=")</f>
        <v>#REF!</v>
      </c>
      <c r="DX17" t="e">
        <f>AND(#REF!,"AAAAAHv/938=")</f>
        <v>#REF!</v>
      </c>
      <c r="DY17" t="e">
        <f>AND(#REF!,"AAAAAHv/94A=")</f>
        <v>#REF!</v>
      </c>
      <c r="DZ17" t="e">
        <f>AND(#REF!,"AAAAAHv/94E=")</f>
        <v>#REF!</v>
      </c>
      <c r="EA17" t="e">
        <f>AND(#REF!,"AAAAAHv/94I=")</f>
        <v>#REF!</v>
      </c>
      <c r="EB17" t="e">
        <f>AND(#REF!,"AAAAAHv/94M=")</f>
        <v>#REF!</v>
      </c>
      <c r="EC17" t="e">
        <f>AND(#REF!,"AAAAAHv/94Q=")</f>
        <v>#REF!</v>
      </c>
      <c r="ED17" t="e">
        <f>AND(#REF!,"AAAAAHv/94U=")</f>
        <v>#REF!</v>
      </c>
      <c r="EE17" t="e">
        <f>AND(#REF!,"AAAAAHv/94Y=")</f>
        <v>#REF!</v>
      </c>
      <c r="EF17" t="e">
        <f>AND(#REF!,"AAAAAHv/94c=")</f>
        <v>#REF!</v>
      </c>
      <c r="EG17" t="e">
        <f>AND(#REF!,"AAAAAHv/94g=")</f>
        <v>#REF!</v>
      </c>
      <c r="EH17" t="e">
        <f>AND(#REF!,"AAAAAHv/94k=")</f>
        <v>#REF!</v>
      </c>
      <c r="EI17" t="e">
        <f>AND(#REF!,"AAAAAHv/94o=")</f>
        <v>#REF!</v>
      </c>
      <c r="EJ17" t="e">
        <f>AND(#REF!,"AAAAAHv/94s=")</f>
        <v>#REF!</v>
      </c>
      <c r="EK17" t="e">
        <f>AND(#REF!,"AAAAAHv/94w=")</f>
        <v>#REF!</v>
      </c>
      <c r="EL17" t="e">
        <f>AND(#REF!,"AAAAAHv/940=")</f>
        <v>#REF!</v>
      </c>
      <c r="EM17" t="e">
        <f>AND(#REF!,"AAAAAHv/944=")</f>
        <v>#REF!</v>
      </c>
      <c r="EN17" t="e">
        <f>AND(#REF!,"AAAAAHv/948=")</f>
        <v>#REF!</v>
      </c>
      <c r="EO17" t="e">
        <f>AND(#REF!,"AAAAAHv/95A=")</f>
        <v>#REF!</v>
      </c>
      <c r="EP17" t="e">
        <f>AND(#REF!,"AAAAAHv/95E=")</f>
        <v>#REF!</v>
      </c>
      <c r="EQ17" t="e">
        <f>AND(#REF!,"AAAAAHv/95I=")</f>
        <v>#REF!</v>
      </c>
      <c r="ER17" t="e">
        <f>AND(#REF!,"AAAAAHv/95M=")</f>
        <v>#REF!</v>
      </c>
      <c r="ES17" t="e">
        <f>AND(#REF!,"AAAAAHv/95Q=")</f>
        <v>#REF!</v>
      </c>
      <c r="ET17" t="e">
        <f>AND(#REF!,"AAAAAHv/95U=")</f>
        <v>#REF!</v>
      </c>
      <c r="EU17" t="e">
        <f>AND(#REF!,"AAAAAHv/95Y=")</f>
        <v>#REF!</v>
      </c>
      <c r="EV17" t="e">
        <f>AND(#REF!,"AAAAAHv/95c=")</f>
        <v>#REF!</v>
      </c>
      <c r="EW17" t="e">
        <f>AND(#REF!,"AAAAAHv/95g=")</f>
        <v>#REF!</v>
      </c>
      <c r="EX17" t="e">
        <f>AND(#REF!,"AAAAAHv/95k=")</f>
        <v>#REF!</v>
      </c>
      <c r="EY17" t="e">
        <f>AND(#REF!,"AAAAAHv/95o=")</f>
        <v>#REF!</v>
      </c>
      <c r="EZ17" t="e">
        <f>AND(#REF!,"AAAAAHv/95s=")</f>
        <v>#REF!</v>
      </c>
      <c r="FA17" t="e">
        <f>AND(#REF!,"AAAAAHv/95w=")</f>
        <v>#REF!</v>
      </c>
      <c r="FB17" t="e">
        <f>AND(#REF!,"AAAAAHv/950=")</f>
        <v>#REF!</v>
      </c>
      <c r="FC17" t="e">
        <f>AND(#REF!,"AAAAAHv/954=")</f>
        <v>#REF!</v>
      </c>
      <c r="FD17" t="e">
        <f>AND(#REF!,"AAAAAHv/958=")</f>
        <v>#REF!</v>
      </c>
      <c r="FE17" t="e">
        <f>AND(#REF!,"AAAAAHv/96A=")</f>
        <v>#REF!</v>
      </c>
      <c r="FF17" t="e">
        <f>AND(#REF!,"AAAAAHv/96E=")</f>
        <v>#REF!</v>
      </c>
      <c r="FG17" t="e">
        <f>AND(#REF!,"AAAAAHv/96I=")</f>
        <v>#REF!</v>
      </c>
      <c r="FH17" t="e">
        <f>AND(#REF!,"AAAAAHv/96M=")</f>
        <v>#REF!</v>
      </c>
      <c r="FI17" t="e">
        <f>AND(#REF!,"AAAAAHv/96Q=")</f>
        <v>#REF!</v>
      </c>
      <c r="FJ17" t="e">
        <f>AND(#REF!,"AAAAAHv/96U=")</f>
        <v>#REF!</v>
      </c>
      <c r="FK17" t="e">
        <f>AND(#REF!,"AAAAAHv/96Y=")</f>
        <v>#REF!</v>
      </c>
      <c r="FL17" t="e">
        <f>AND(#REF!,"AAAAAHv/96c=")</f>
        <v>#REF!</v>
      </c>
      <c r="FM17" t="e">
        <f>AND(#REF!,"AAAAAHv/96g=")</f>
        <v>#REF!</v>
      </c>
      <c r="FN17" t="e">
        <f>AND(#REF!,"AAAAAHv/96k=")</f>
        <v>#REF!</v>
      </c>
      <c r="FO17" t="e">
        <f>AND(#REF!,"AAAAAHv/96o=")</f>
        <v>#REF!</v>
      </c>
      <c r="FP17" t="e">
        <f>AND(#REF!,"AAAAAHv/96s=")</f>
        <v>#REF!</v>
      </c>
      <c r="FQ17" t="e">
        <f>AND(#REF!,"AAAAAHv/96w=")</f>
        <v>#REF!</v>
      </c>
      <c r="FR17" t="e">
        <f>AND(#REF!,"AAAAAHv/960=")</f>
        <v>#REF!</v>
      </c>
      <c r="FS17" t="e">
        <f>AND(#REF!,"AAAAAHv/964=")</f>
        <v>#REF!</v>
      </c>
      <c r="FT17" t="e">
        <f>AND(#REF!,"AAAAAHv/968=")</f>
        <v>#REF!</v>
      </c>
      <c r="FU17" t="e">
        <f>AND(#REF!,"AAAAAHv/97A=")</f>
        <v>#REF!</v>
      </c>
      <c r="FV17" t="e">
        <f>AND(#REF!,"AAAAAHv/97E=")</f>
        <v>#REF!</v>
      </c>
      <c r="FW17" t="e">
        <f>AND(#REF!,"AAAAAHv/97I=")</f>
        <v>#REF!</v>
      </c>
      <c r="FX17" t="e">
        <f>AND(#REF!,"AAAAAHv/97M=")</f>
        <v>#REF!</v>
      </c>
      <c r="FY17" t="e">
        <f>AND(#REF!,"AAAAAHv/97Q=")</f>
        <v>#REF!</v>
      </c>
      <c r="FZ17" t="e">
        <f>IF(#REF!,"AAAAAHv/97U=",0)</f>
        <v>#REF!</v>
      </c>
      <c r="GA17" t="e">
        <f>AND(#REF!,"AAAAAHv/97Y=")</f>
        <v>#REF!</v>
      </c>
      <c r="GB17" t="e">
        <f>AND(#REF!,"AAAAAHv/97c=")</f>
        <v>#REF!</v>
      </c>
      <c r="GC17" t="e">
        <f>AND(#REF!,"AAAAAHv/97g=")</f>
        <v>#REF!</v>
      </c>
      <c r="GD17" t="e">
        <f>AND(#REF!,"AAAAAHv/97k=")</f>
        <v>#REF!</v>
      </c>
      <c r="GE17" t="e">
        <f>AND(#REF!,"AAAAAHv/97o=")</f>
        <v>#REF!</v>
      </c>
      <c r="GF17" t="e">
        <f>AND(#REF!,"AAAAAHv/97s=")</f>
        <v>#REF!</v>
      </c>
      <c r="GG17" t="e">
        <f>AND(#REF!,"AAAAAHv/97w=")</f>
        <v>#REF!</v>
      </c>
      <c r="GH17" t="e">
        <f>AND(#REF!,"AAAAAHv/970=")</f>
        <v>#REF!</v>
      </c>
      <c r="GI17" t="e">
        <f>AND(#REF!,"AAAAAHv/974=")</f>
        <v>#REF!</v>
      </c>
      <c r="GJ17" t="e">
        <f>AND(#REF!,"AAAAAHv/978=")</f>
        <v>#REF!</v>
      </c>
      <c r="GK17" t="e">
        <f>AND(#REF!,"AAAAAHv/98A=")</f>
        <v>#REF!</v>
      </c>
      <c r="GL17" t="e">
        <f>AND(#REF!,"AAAAAHv/98E=")</f>
        <v>#REF!</v>
      </c>
      <c r="GM17" t="e">
        <f>AND(#REF!,"AAAAAHv/98I=")</f>
        <v>#REF!</v>
      </c>
      <c r="GN17" t="e">
        <f>AND(#REF!,"AAAAAHv/98M=")</f>
        <v>#REF!</v>
      </c>
      <c r="GO17" t="e">
        <f>AND(#REF!,"AAAAAHv/98Q=")</f>
        <v>#REF!</v>
      </c>
      <c r="GP17" t="e">
        <f>AND(#REF!,"AAAAAHv/98U=")</f>
        <v>#REF!</v>
      </c>
      <c r="GQ17" t="e">
        <f>AND(#REF!,"AAAAAHv/98Y=")</f>
        <v>#REF!</v>
      </c>
      <c r="GR17" t="e">
        <f>AND(#REF!,"AAAAAHv/98c=")</f>
        <v>#REF!</v>
      </c>
      <c r="GS17" t="e">
        <f>AND(#REF!,"AAAAAHv/98g=")</f>
        <v>#REF!</v>
      </c>
      <c r="GT17" t="e">
        <f>AND(#REF!,"AAAAAHv/98k=")</f>
        <v>#REF!</v>
      </c>
      <c r="GU17" t="e">
        <f>AND(#REF!,"AAAAAHv/98o=")</f>
        <v>#REF!</v>
      </c>
      <c r="GV17" t="e">
        <f>AND(#REF!,"AAAAAHv/98s=")</f>
        <v>#REF!</v>
      </c>
      <c r="GW17" t="e">
        <f>AND(#REF!,"AAAAAHv/98w=")</f>
        <v>#REF!</v>
      </c>
      <c r="GX17" t="e">
        <f>AND(#REF!,"AAAAAHv/980=")</f>
        <v>#REF!</v>
      </c>
      <c r="GY17" t="e">
        <f>AND(#REF!,"AAAAAHv/984=")</f>
        <v>#REF!</v>
      </c>
      <c r="GZ17" t="e">
        <f>AND(#REF!,"AAAAAHv/988=")</f>
        <v>#REF!</v>
      </c>
      <c r="HA17" t="e">
        <f>AND(#REF!,"AAAAAHv/99A=")</f>
        <v>#REF!</v>
      </c>
      <c r="HB17" t="e">
        <f>AND(#REF!,"AAAAAHv/99E=")</f>
        <v>#REF!</v>
      </c>
      <c r="HC17" t="e">
        <f>AND(#REF!,"AAAAAHv/99I=")</f>
        <v>#REF!</v>
      </c>
      <c r="HD17" t="e">
        <f>AND(#REF!,"AAAAAHv/99M=")</f>
        <v>#REF!</v>
      </c>
      <c r="HE17" t="e">
        <f>AND(#REF!,"AAAAAHv/99Q=")</f>
        <v>#REF!</v>
      </c>
      <c r="HF17" t="e">
        <f>AND(#REF!,"AAAAAHv/99U=")</f>
        <v>#REF!</v>
      </c>
      <c r="HG17" t="e">
        <f>AND(#REF!,"AAAAAHv/99Y=")</f>
        <v>#REF!</v>
      </c>
      <c r="HH17" t="e">
        <f>AND(#REF!,"AAAAAHv/99c=")</f>
        <v>#REF!</v>
      </c>
      <c r="HI17" t="e">
        <f>AND(#REF!,"AAAAAHv/99g=")</f>
        <v>#REF!</v>
      </c>
      <c r="HJ17" t="e">
        <f>AND(#REF!,"AAAAAHv/99k=")</f>
        <v>#REF!</v>
      </c>
      <c r="HK17" t="e">
        <f>AND(#REF!,"AAAAAHv/99o=")</f>
        <v>#REF!</v>
      </c>
      <c r="HL17" t="e">
        <f>AND(#REF!,"AAAAAHv/99s=")</f>
        <v>#REF!</v>
      </c>
      <c r="HM17" t="e">
        <f>AND(#REF!,"AAAAAHv/99w=")</f>
        <v>#REF!</v>
      </c>
      <c r="HN17" t="e">
        <f>AND(#REF!,"AAAAAHv/990=")</f>
        <v>#REF!</v>
      </c>
      <c r="HO17" t="e">
        <f>AND(#REF!,"AAAAAHv/994=")</f>
        <v>#REF!</v>
      </c>
      <c r="HP17" t="e">
        <f>AND(#REF!,"AAAAAHv/998=")</f>
        <v>#REF!</v>
      </c>
      <c r="HQ17" t="e">
        <f>AND(#REF!,"AAAAAHv/9+A=")</f>
        <v>#REF!</v>
      </c>
      <c r="HR17" t="e">
        <f>AND(#REF!,"AAAAAHv/9+E=")</f>
        <v>#REF!</v>
      </c>
      <c r="HS17" t="e">
        <f>AND(#REF!,"AAAAAHv/9+I=")</f>
        <v>#REF!</v>
      </c>
      <c r="HT17" t="e">
        <f>AND(#REF!,"AAAAAHv/9+M=")</f>
        <v>#REF!</v>
      </c>
      <c r="HU17" t="e">
        <f>AND(#REF!,"AAAAAHv/9+Q=")</f>
        <v>#REF!</v>
      </c>
      <c r="HV17" t="e">
        <f>AND(#REF!,"AAAAAHv/9+U=")</f>
        <v>#REF!</v>
      </c>
      <c r="HW17" t="e">
        <f>AND(#REF!,"AAAAAHv/9+Y=")</f>
        <v>#REF!</v>
      </c>
      <c r="HX17" t="e">
        <f>AND(#REF!,"AAAAAHv/9+c=")</f>
        <v>#REF!</v>
      </c>
      <c r="HY17" t="e">
        <f>AND(#REF!,"AAAAAHv/9+g=")</f>
        <v>#REF!</v>
      </c>
      <c r="HZ17" t="e">
        <f>AND(#REF!,"AAAAAHv/9+k=")</f>
        <v>#REF!</v>
      </c>
      <c r="IA17" t="e">
        <f>AND(#REF!,"AAAAAHv/9+o=")</f>
        <v>#REF!</v>
      </c>
      <c r="IB17" t="e">
        <f>AND(#REF!,"AAAAAHv/9+s=")</f>
        <v>#REF!</v>
      </c>
      <c r="IC17" t="e">
        <f>AND(#REF!,"AAAAAHv/9+w=")</f>
        <v>#REF!</v>
      </c>
      <c r="ID17" t="e">
        <f>AND(#REF!,"AAAAAHv/9+0=")</f>
        <v>#REF!</v>
      </c>
      <c r="IE17" t="e">
        <f>AND(#REF!,"AAAAAHv/9+4=")</f>
        <v>#REF!</v>
      </c>
      <c r="IF17" t="e">
        <f>AND(#REF!,"AAAAAHv/9+8=")</f>
        <v>#REF!</v>
      </c>
      <c r="IG17" t="e">
        <f>AND(#REF!,"AAAAAHv/9/A=")</f>
        <v>#REF!</v>
      </c>
      <c r="IH17" t="e">
        <f>AND(#REF!,"AAAAAHv/9/E=")</f>
        <v>#REF!</v>
      </c>
      <c r="II17" t="e">
        <f>AND(#REF!,"AAAAAHv/9/I=")</f>
        <v>#REF!</v>
      </c>
      <c r="IJ17" t="e">
        <f>AND(#REF!,"AAAAAHv/9/M=")</f>
        <v>#REF!</v>
      </c>
      <c r="IK17" t="e">
        <f>AND(#REF!,"AAAAAHv/9/Q=")</f>
        <v>#REF!</v>
      </c>
      <c r="IL17" t="e">
        <f>AND(#REF!,"AAAAAHv/9/U=")</f>
        <v>#REF!</v>
      </c>
      <c r="IM17" t="e">
        <f>AND(#REF!,"AAAAAHv/9/Y=")</f>
        <v>#REF!</v>
      </c>
      <c r="IN17" t="e">
        <f>AND(#REF!,"AAAAAHv/9/c=")</f>
        <v>#REF!</v>
      </c>
      <c r="IO17" t="e">
        <f>AND(#REF!,"AAAAAHv/9/g=")</f>
        <v>#REF!</v>
      </c>
      <c r="IP17" t="e">
        <f>AND(#REF!,"AAAAAHv/9/k=")</f>
        <v>#REF!</v>
      </c>
      <c r="IQ17" t="e">
        <f>IF(#REF!,"AAAAAHv/9/o=",0)</f>
        <v>#REF!</v>
      </c>
      <c r="IR17" t="e">
        <f>AND(#REF!,"AAAAAHv/9/s=")</f>
        <v>#REF!</v>
      </c>
      <c r="IS17" t="e">
        <f>AND(#REF!,"AAAAAHv/9/w=")</f>
        <v>#REF!</v>
      </c>
      <c r="IT17" t="e">
        <f>AND(#REF!,"AAAAAHv/9/0=")</f>
        <v>#REF!</v>
      </c>
      <c r="IU17" t="e">
        <f>AND(#REF!,"AAAAAHv/9/4=")</f>
        <v>#REF!</v>
      </c>
      <c r="IV17" t="e">
        <f>AND(#REF!,"AAAAAHv/9/8=")</f>
        <v>#REF!</v>
      </c>
    </row>
    <row r="18" spans="1:256" x14ac:dyDescent="0.2">
      <c r="A18" t="e">
        <f>AND(#REF!,"AAAAAH+9/gA=")</f>
        <v>#REF!</v>
      </c>
      <c r="B18" t="e">
        <f>AND(#REF!,"AAAAAH+9/gE=")</f>
        <v>#REF!</v>
      </c>
      <c r="C18" t="e">
        <f>AND(#REF!,"AAAAAH+9/gI=")</f>
        <v>#REF!</v>
      </c>
      <c r="D18" t="e">
        <f>AND(#REF!,"AAAAAH+9/gM=")</f>
        <v>#REF!</v>
      </c>
      <c r="E18" t="e">
        <f>AND(#REF!,"AAAAAH+9/gQ=")</f>
        <v>#REF!</v>
      </c>
      <c r="F18" t="e">
        <f>AND(#REF!,"AAAAAH+9/gU=")</f>
        <v>#REF!</v>
      </c>
      <c r="G18" t="e">
        <f>AND(#REF!,"AAAAAH+9/gY=")</f>
        <v>#REF!</v>
      </c>
      <c r="H18" t="e">
        <f>AND(#REF!,"AAAAAH+9/gc=")</f>
        <v>#REF!</v>
      </c>
      <c r="I18" t="e">
        <f>AND(#REF!,"AAAAAH+9/gg=")</f>
        <v>#REF!</v>
      </c>
      <c r="J18" t="e">
        <f>AND(#REF!,"AAAAAH+9/gk=")</f>
        <v>#REF!</v>
      </c>
      <c r="K18" t="e">
        <f>AND(#REF!,"AAAAAH+9/go=")</f>
        <v>#REF!</v>
      </c>
      <c r="L18" t="e">
        <f>AND(#REF!,"AAAAAH+9/gs=")</f>
        <v>#REF!</v>
      </c>
      <c r="M18" t="e">
        <f>AND(#REF!,"AAAAAH+9/gw=")</f>
        <v>#REF!</v>
      </c>
      <c r="N18" t="e">
        <f>AND(#REF!,"AAAAAH+9/g0=")</f>
        <v>#REF!</v>
      </c>
      <c r="O18" t="e">
        <f>AND(#REF!,"AAAAAH+9/g4=")</f>
        <v>#REF!</v>
      </c>
      <c r="P18" t="e">
        <f>AND(#REF!,"AAAAAH+9/g8=")</f>
        <v>#REF!</v>
      </c>
      <c r="Q18" t="e">
        <f>AND(#REF!,"AAAAAH+9/hA=")</f>
        <v>#REF!</v>
      </c>
      <c r="R18" t="e">
        <f>AND(#REF!,"AAAAAH+9/hE=")</f>
        <v>#REF!</v>
      </c>
      <c r="S18" t="e">
        <f>AND(#REF!,"AAAAAH+9/hI=")</f>
        <v>#REF!</v>
      </c>
      <c r="T18" t="e">
        <f>AND(#REF!,"AAAAAH+9/hM=")</f>
        <v>#REF!</v>
      </c>
      <c r="U18" t="e">
        <f>AND(#REF!,"AAAAAH+9/hQ=")</f>
        <v>#REF!</v>
      </c>
      <c r="V18" t="e">
        <f>AND(#REF!,"AAAAAH+9/hU=")</f>
        <v>#REF!</v>
      </c>
      <c r="W18" t="e">
        <f>AND(#REF!,"AAAAAH+9/hY=")</f>
        <v>#REF!</v>
      </c>
      <c r="X18" t="e">
        <f>AND(#REF!,"AAAAAH+9/hc=")</f>
        <v>#REF!</v>
      </c>
      <c r="Y18" t="e">
        <f>AND(#REF!,"AAAAAH+9/hg=")</f>
        <v>#REF!</v>
      </c>
      <c r="Z18" t="e">
        <f>AND(#REF!,"AAAAAH+9/hk=")</f>
        <v>#REF!</v>
      </c>
      <c r="AA18" t="e">
        <f>AND(#REF!,"AAAAAH+9/ho=")</f>
        <v>#REF!</v>
      </c>
      <c r="AB18" t="e">
        <f>AND(#REF!,"AAAAAH+9/hs=")</f>
        <v>#REF!</v>
      </c>
      <c r="AC18" t="e">
        <f>AND(#REF!,"AAAAAH+9/hw=")</f>
        <v>#REF!</v>
      </c>
      <c r="AD18" t="e">
        <f>AND(#REF!,"AAAAAH+9/h0=")</f>
        <v>#REF!</v>
      </c>
      <c r="AE18" t="e">
        <f>AND(#REF!,"AAAAAH+9/h4=")</f>
        <v>#REF!</v>
      </c>
      <c r="AF18" t="e">
        <f>AND(#REF!,"AAAAAH+9/h8=")</f>
        <v>#REF!</v>
      </c>
      <c r="AG18" t="e">
        <f>AND(#REF!,"AAAAAH+9/iA=")</f>
        <v>#REF!</v>
      </c>
      <c r="AH18" t="e">
        <f>AND(#REF!,"AAAAAH+9/iE=")</f>
        <v>#REF!</v>
      </c>
      <c r="AI18" t="e">
        <f>AND(#REF!,"AAAAAH+9/iI=")</f>
        <v>#REF!</v>
      </c>
      <c r="AJ18" t="e">
        <f>AND(#REF!,"AAAAAH+9/iM=")</f>
        <v>#REF!</v>
      </c>
      <c r="AK18" t="e">
        <f>AND(#REF!,"AAAAAH+9/iQ=")</f>
        <v>#REF!</v>
      </c>
      <c r="AL18" t="e">
        <f>AND(#REF!,"AAAAAH+9/iU=")</f>
        <v>#REF!</v>
      </c>
      <c r="AM18" t="e">
        <f>AND(#REF!,"AAAAAH+9/iY=")</f>
        <v>#REF!</v>
      </c>
      <c r="AN18" t="e">
        <f>AND(#REF!,"AAAAAH+9/ic=")</f>
        <v>#REF!</v>
      </c>
      <c r="AO18" t="e">
        <f>AND(#REF!,"AAAAAH+9/ig=")</f>
        <v>#REF!</v>
      </c>
      <c r="AP18" t="e">
        <f>AND(#REF!,"AAAAAH+9/ik=")</f>
        <v>#REF!</v>
      </c>
      <c r="AQ18" t="e">
        <f>AND(#REF!,"AAAAAH+9/io=")</f>
        <v>#REF!</v>
      </c>
      <c r="AR18" t="e">
        <f>AND(#REF!,"AAAAAH+9/is=")</f>
        <v>#REF!</v>
      </c>
      <c r="AS18" t="e">
        <f>AND(#REF!,"AAAAAH+9/iw=")</f>
        <v>#REF!</v>
      </c>
      <c r="AT18" t="e">
        <f>AND(#REF!,"AAAAAH+9/i0=")</f>
        <v>#REF!</v>
      </c>
      <c r="AU18" t="e">
        <f>AND(#REF!,"AAAAAH+9/i4=")</f>
        <v>#REF!</v>
      </c>
      <c r="AV18" t="e">
        <f>AND(#REF!,"AAAAAH+9/i8=")</f>
        <v>#REF!</v>
      </c>
      <c r="AW18" t="e">
        <f>AND(#REF!,"AAAAAH+9/jA=")</f>
        <v>#REF!</v>
      </c>
      <c r="AX18" t="e">
        <f>AND(#REF!,"AAAAAH+9/jE=")</f>
        <v>#REF!</v>
      </c>
      <c r="AY18" t="e">
        <f>AND(#REF!,"AAAAAH+9/jI=")</f>
        <v>#REF!</v>
      </c>
      <c r="AZ18" t="e">
        <f>AND(#REF!,"AAAAAH+9/jM=")</f>
        <v>#REF!</v>
      </c>
      <c r="BA18" t="e">
        <f>AND(#REF!,"AAAAAH+9/jQ=")</f>
        <v>#REF!</v>
      </c>
      <c r="BB18" t="e">
        <f>AND(#REF!,"AAAAAH+9/jU=")</f>
        <v>#REF!</v>
      </c>
      <c r="BC18" t="e">
        <f>AND(#REF!,"AAAAAH+9/jY=")</f>
        <v>#REF!</v>
      </c>
      <c r="BD18" t="e">
        <f>AND(#REF!,"AAAAAH+9/jc=")</f>
        <v>#REF!</v>
      </c>
      <c r="BE18" t="e">
        <f>AND(#REF!,"AAAAAH+9/jg=")</f>
        <v>#REF!</v>
      </c>
      <c r="BF18" t="e">
        <f>AND(#REF!,"AAAAAH+9/jk=")</f>
        <v>#REF!</v>
      </c>
      <c r="BG18" t="e">
        <f>AND(#REF!,"AAAAAH+9/jo=")</f>
        <v>#REF!</v>
      </c>
      <c r="BH18" t="e">
        <f>AND(#REF!,"AAAAAH+9/js=")</f>
        <v>#REF!</v>
      </c>
      <c r="BI18" t="e">
        <f>AND(#REF!,"AAAAAH+9/jw=")</f>
        <v>#REF!</v>
      </c>
      <c r="BJ18" t="e">
        <f>AND(#REF!,"AAAAAH+9/j0=")</f>
        <v>#REF!</v>
      </c>
      <c r="BK18" t="e">
        <f>AND(#REF!,"AAAAAH+9/j4=")</f>
        <v>#REF!</v>
      </c>
      <c r="BL18" t="e">
        <f>IF(#REF!,"AAAAAH+9/j8=",0)</f>
        <v>#REF!</v>
      </c>
      <c r="BM18" t="e">
        <f>AND(#REF!,"AAAAAH+9/kA=")</f>
        <v>#REF!</v>
      </c>
      <c r="BN18" t="e">
        <f>AND(#REF!,"AAAAAH+9/kE=")</f>
        <v>#REF!</v>
      </c>
      <c r="BO18" t="e">
        <f>AND(#REF!,"AAAAAH+9/kI=")</f>
        <v>#REF!</v>
      </c>
      <c r="BP18" t="e">
        <f>AND(#REF!,"AAAAAH+9/kM=")</f>
        <v>#REF!</v>
      </c>
      <c r="BQ18" t="e">
        <f>AND(#REF!,"AAAAAH+9/kQ=")</f>
        <v>#REF!</v>
      </c>
      <c r="BR18" t="e">
        <f>AND(#REF!,"AAAAAH+9/kU=")</f>
        <v>#REF!</v>
      </c>
      <c r="BS18" t="e">
        <f>AND(#REF!,"AAAAAH+9/kY=")</f>
        <v>#REF!</v>
      </c>
      <c r="BT18" t="e">
        <f>AND(#REF!,"AAAAAH+9/kc=")</f>
        <v>#REF!</v>
      </c>
      <c r="BU18" t="e">
        <f>AND(#REF!,"AAAAAH+9/kg=")</f>
        <v>#REF!</v>
      </c>
      <c r="BV18" t="e">
        <f>AND(#REF!,"AAAAAH+9/kk=")</f>
        <v>#REF!</v>
      </c>
      <c r="BW18" t="e">
        <f>AND(#REF!,"AAAAAH+9/ko=")</f>
        <v>#REF!</v>
      </c>
      <c r="BX18" t="e">
        <f>AND(#REF!,"AAAAAH+9/ks=")</f>
        <v>#REF!</v>
      </c>
      <c r="BY18" t="e">
        <f>AND(#REF!,"AAAAAH+9/kw=")</f>
        <v>#REF!</v>
      </c>
      <c r="BZ18" t="e">
        <f>AND(#REF!,"AAAAAH+9/k0=")</f>
        <v>#REF!</v>
      </c>
      <c r="CA18" t="e">
        <f>AND(#REF!,"AAAAAH+9/k4=")</f>
        <v>#REF!</v>
      </c>
      <c r="CB18" t="e">
        <f>AND(#REF!,"AAAAAH+9/k8=")</f>
        <v>#REF!</v>
      </c>
      <c r="CC18" t="e">
        <f>AND(#REF!,"AAAAAH+9/lA=")</f>
        <v>#REF!</v>
      </c>
      <c r="CD18" t="e">
        <f>AND(#REF!,"AAAAAH+9/lE=")</f>
        <v>#REF!</v>
      </c>
      <c r="CE18" t="e">
        <f>AND(#REF!,"AAAAAH+9/lI=")</f>
        <v>#REF!</v>
      </c>
      <c r="CF18" t="e">
        <f>AND(#REF!,"AAAAAH+9/lM=")</f>
        <v>#REF!</v>
      </c>
      <c r="CG18" t="e">
        <f>AND(#REF!,"AAAAAH+9/lQ=")</f>
        <v>#REF!</v>
      </c>
      <c r="CH18" t="e">
        <f>AND(#REF!,"AAAAAH+9/lU=")</f>
        <v>#REF!</v>
      </c>
      <c r="CI18" t="e">
        <f>AND(#REF!,"AAAAAH+9/lY=")</f>
        <v>#REF!</v>
      </c>
      <c r="CJ18" t="e">
        <f>AND(#REF!,"AAAAAH+9/lc=")</f>
        <v>#REF!</v>
      </c>
      <c r="CK18" t="e">
        <f>AND(#REF!,"AAAAAH+9/lg=")</f>
        <v>#REF!</v>
      </c>
      <c r="CL18" t="e">
        <f>AND(#REF!,"AAAAAH+9/lk=")</f>
        <v>#REF!</v>
      </c>
      <c r="CM18" t="e">
        <f>AND(#REF!,"AAAAAH+9/lo=")</f>
        <v>#REF!</v>
      </c>
      <c r="CN18" t="e">
        <f>AND(#REF!,"AAAAAH+9/ls=")</f>
        <v>#REF!</v>
      </c>
      <c r="CO18" t="e">
        <f>AND(#REF!,"AAAAAH+9/lw=")</f>
        <v>#REF!</v>
      </c>
      <c r="CP18" t="e">
        <f>AND(#REF!,"AAAAAH+9/l0=")</f>
        <v>#REF!</v>
      </c>
      <c r="CQ18" t="e">
        <f>AND(#REF!,"AAAAAH+9/l4=")</f>
        <v>#REF!</v>
      </c>
      <c r="CR18" t="e">
        <f>AND(#REF!,"AAAAAH+9/l8=")</f>
        <v>#REF!</v>
      </c>
      <c r="CS18" t="e">
        <f>AND(#REF!,"AAAAAH+9/mA=")</f>
        <v>#REF!</v>
      </c>
      <c r="CT18" t="e">
        <f>AND(#REF!,"AAAAAH+9/mE=")</f>
        <v>#REF!</v>
      </c>
      <c r="CU18" t="e">
        <f>AND(#REF!,"AAAAAH+9/mI=")</f>
        <v>#REF!</v>
      </c>
      <c r="CV18" t="e">
        <f>AND(#REF!,"AAAAAH+9/mM=")</f>
        <v>#REF!</v>
      </c>
      <c r="CW18" t="e">
        <f>AND(#REF!,"AAAAAH+9/mQ=")</f>
        <v>#REF!</v>
      </c>
      <c r="CX18" t="e">
        <f>AND(#REF!,"AAAAAH+9/mU=")</f>
        <v>#REF!</v>
      </c>
      <c r="CY18" t="e">
        <f>AND(#REF!,"AAAAAH+9/mY=")</f>
        <v>#REF!</v>
      </c>
      <c r="CZ18" t="e">
        <f>AND(#REF!,"AAAAAH+9/mc=")</f>
        <v>#REF!</v>
      </c>
      <c r="DA18" t="e">
        <f>AND(#REF!,"AAAAAH+9/mg=")</f>
        <v>#REF!</v>
      </c>
      <c r="DB18" t="e">
        <f>AND(#REF!,"AAAAAH+9/mk=")</f>
        <v>#REF!</v>
      </c>
      <c r="DC18" t="e">
        <f>AND(#REF!,"AAAAAH+9/mo=")</f>
        <v>#REF!</v>
      </c>
      <c r="DD18" t="e">
        <f>AND(#REF!,"AAAAAH+9/ms=")</f>
        <v>#REF!</v>
      </c>
      <c r="DE18" t="e">
        <f>AND(#REF!,"AAAAAH+9/mw=")</f>
        <v>#REF!</v>
      </c>
      <c r="DF18" t="e">
        <f>AND(#REF!,"AAAAAH+9/m0=")</f>
        <v>#REF!</v>
      </c>
      <c r="DG18" t="e">
        <f>AND(#REF!,"AAAAAH+9/m4=")</f>
        <v>#REF!</v>
      </c>
      <c r="DH18" t="e">
        <f>AND(#REF!,"AAAAAH+9/m8=")</f>
        <v>#REF!</v>
      </c>
      <c r="DI18" t="e">
        <f>AND(#REF!,"AAAAAH+9/nA=")</f>
        <v>#REF!</v>
      </c>
      <c r="DJ18" t="e">
        <f>AND(#REF!,"AAAAAH+9/nE=")</f>
        <v>#REF!</v>
      </c>
      <c r="DK18" t="e">
        <f>AND(#REF!,"AAAAAH+9/nI=")</f>
        <v>#REF!</v>
      </c>
      <c r="DL18" t="e">
        <f>AND(#REF!,"AAAAAH+9/nM=")</f>
        <v>#REF!</v>
      </c>
      <c r="DM18" t="e">
        <f>AND(#REF!,"AAAAAH+9/nQ=")</f>
        <v>#REF!</v>
      </c>
      <c r="DN18" t="e">
        <f>AND(#REF!,"AAAAAH+9/nU=")</f>
        <v>#REF!</v>
      </c>
      <c r="DO18" t="e">
        <f>AND(#REF!,"AAAAAH+9/nY=")</f>
        <v>#REF!</v>
      </c>
      <c r="DP18" t="e">
        <f>AND(#REF!,"AAAAAH+9/nc=")</f>
        <v>#REF!</v>
      </c>
      <c r="DQ18" t="e">
        <f>AND(#REF!,"AAAAAH+9/ng=")</f>
        <v>#REF!</v>
      </c>
      <c r="DR18" t="e">
        <f>AND(#REF!,"AAAAAH+9/nk=")</f>
        <v>#REF!</v>
      </c>
      <c r="DS18" t="e">
        <f>AND(#REF!,"AAAAAH+9/no=")</f>
        <v>#REF!</v>
      </c>
      <c r="DT18" t="e">
        <f>AND(#REF!,"AAAAAH+9/ns=")</f>
        <v>#REF!</v>
      </c>
      <c r="DU18" t="e">
        <f>AND(#REF!,"AAAAAH+9/nw=")</f>
        <v>#REF!</v>
      </c>
      <c r="DV18" t="e">
        <f>AND(#REF!,"AAAAAH+9/n0=")</f>
        <v>#REF!</v>
      </c>
      <c r="DW18" t="e">
        <f>AND(#REF!,"AAAAAH+9/n4=")</f>
        <v>#REF!</v>
      </c>
      <c r="DX18" t="e">
        <f>AND(#REF!,"AAAAAH+9/n8=")</f>
        <v>#REF!</v>
      </c>
      <c r="DY18" t="e">
        <f>AND(#REF!,"AAAAAH+9/oA=")</f>
        <v>#REF!</v>
      </c>
      <c r="DZ18" t="e">
        <f>AND(#REF!,"AAAAAH+9/oE=")</f>
        <v>#REF!</v>
      </c>
      <c r="EA18" t="e">
        <f>AND(#REF!,"AAAAAH+9/oI=")</f>
        <v>#REF!</v>
      </c>
      <c r="EB18" t="e">
        <f>AND(#REF!,"AAAAAH+9/oM=")</f>
        <v>#REF!</v>
      </c>
      <c r="EC18" t="e">
        <f>IF(#REF!,"AAAAAH+9/oQ=",0)</f>
        <v>#REF!</v>
      </c>
      <c r="ED18" t="e">
        <f>AND(#REF!,"AAAAAH+9/oU=")</f>
        <v>#REF!</v>
      </c>
      <c r="EE18" t="e">
        <f>AND(#REF!,"AAAAAH+9/oY=")</f>
        <v>#REF!</v>
      </c>
      <c r="EF18" t="e">
        <f>AND(#REF!,"AAAAAH+9/oc=")</f>
        <v>#REF!</v>
      </c>
      <c r="EG18" t="e">
        <f>AND(#REF!,"AAAAAH+9/og=")</f>
        <v>#REF!</v>
      </c>
      <c r="EH18" t="e">
        <f>AND(#REF!,"AAAAAH+9/ok=")</f>
        <v>#REF!</v>
      </c>
      <c r="EI18" t="e">
        <f>AND(#REF!,"AAAAAH+9/oo=")</f>
        <v>#REF!</v>
      </c>
      <c r="EJ18" t="e">
        <f>AND(#REF!,"AAAAAH+9/os=")</f>
        <v>#REF!</v>
      </c>
      <c r="EK18" t="e">
        <f>AND(#REF!,"AAAAAH+9/ow=")</f>
        <v>#REF!</v>
      </c>
      <c r="EL18" t="e">
        <f>AND(#REF!,"AAAAAH+9/o0=")</f>
        <v>#REF!</v>
      </c>
      <c r="EM18" t="e">
        <f>AND(#REF!,"AAAAAH+9/o4=")</f>
        <v>#REF!</v>
      </c>
      <c r="EN18" t="e">
        <f>AND(#REF!,"AAAAAH+9/o8=")</f>
        <v>#REF!</v>
      </c>
      <c r="EO18" t="e">
        <f>AND(#REF!,"AAAAAH+9/pA=")</f>
        <v>#REF!</v>
      </c>
      <c r="EP18" t="e">
        <f>AND(#REF!,"AAAAAH+9/pE=")</f>
        <v>#REF!</v>
      </c>
      <c r="EQ18" t="e">
        <f>AND(#REF!,"AAAAAH+9/pI=")</f>
        <v>#REF!</v>
      </c>
      <c r="ER18" t="e">
        <f>AND(#REF!,"AAAAAH+9/pM=")</f>
        <v>#REF!</v>
      </c>
      <c r="ES18" t="e">
        <f>AND(#REF!,"AAAAAH+9/pQ=")</f>
        <v>#REF!</v>
      </c>
      <c r="ET18" t="e">
        <f>AND(#REF!,"AAAAAH+9/pU=")</f>
        <v>#REF!</v>
      </c>
      <c r="EU18" t="e">
        <f>AND(#REF!,"AAAAAH+9/pY=")</f>
        <v>#REF!</v>
      </c>
      <c r="EV18" t="e">
        <f>AND(#REF!,"AAAAAH+9/pc=")</f>
        <v>#REF!</v>
      </c>
      <c r="EW18" t="e">
        <f>AND(#REF!,"AAAAAH+9/pg=")</f>
        <v>#REF!</v>
      </c>
      <c r="EX18" t="e">
        <f>AND(#REF!,"AAAAAH+9/pk=")</f>
        <v>#REF!</v>
      </c>
      <c r="EY18" t="e">
        <f>AND(#REF!,"AAAAAH+9/po=")</f>
        <v>#REF!</v>
      </c>
      <c r="EZ18" t="e">
        <f>AND(#REF!,"AAAAAH+9/ps=")</f>
        <v>#REF!</v>
      </c>
      <c r="FA18" t="e">
        <f>AND(#REF!,"AAAAAH+9/pw=")</f>
        <v>#REF!</v>
      </c>
      <c r="FB18" t="e">
        <f>AND(#REF!,"AAAAAH+9/p0=")</f>
        <v>#REF!</v>
      </c>
      <c r="FC18" t="e">
        <f>AND(#REF!,"AAAAAH+9/p4=")</f>
        <v>#REF!</v>
      </c>
      <c r="FD18" t="e">
        <f>AND(#REF!,"AAAAAH+9/p8=")</f>
        <v>#REF!</v>
      </c>
      <c r="FE18" t="e">
        <f>AND(#REF!,"AAAAAH+9/qA=")</f>
        <v>#REF!</v>
      </c>
      <c r="FF18" t="e">
        <f>AND(#REF!,"AAAAAH+9/qE=")</f>
        <v>#REF!</v>
      </c>
      <c r="FG18" t="e">
        <f>AND(#REF!,"AAAAAH+9/qI=")</f>
        <v>#REF!</v>
      </c>
      <c r="FH18" t="e">
        <f>AND(#REF!,"AAAAAH+9/qM=")</f>
        <v>#REF!</v>
      </c>
      <c r="FI18" t="e">
        <f>AND(#REF!,"AAAAAH+9/qQ=")</f>
        <v>#REF!</v>
      </c>
      <c r="FJ18" t="e">
        <f>AND(#REF!,"AAAAAH+9/qU=")</f>
        <v>#REF!</v>
      </c>
      <c r="FK18" t="e">
        <f>AND(#REF!,"AAAAAH+9/qY=")</f>
        <v>#REF!</v>
      </c>
      <c r="FL18" t="e">
        <f>AND(#REF!,"AAAAAH+9/qc=")</f>
        <v>#REF!</v>
      </c>
      <c r="FM18" t="e">
        <f>AND(#REF!,"AAAAAH+9/qg=")</f>
        <v>#REF!</v>
      </c>
      <c r="FN18" t="e">
        <f>AND(#REF!,"AAAAAH+9/qk=")</f>
        <v>#REF!</v>
      </c>
      <c r="FO18" t="e">
        <f>AND(#REF!,"AAAAAH+9/qo=")</f>
        <v>#REF!</v>
      </c>
      <c r="FP18" t="e">
        <f>AND(#REF!,"AAAAAH+9/qs=")</f>
        <v>#REF!</v>
      </c>
      <c r="FQ18" t="e">
        <f>AND(#REF!,"AAAAAH+9/qw=")</f>
        <v>#REF!</v>
      </c>
      <c r="FR18" t="e">
        <f>AND(#REF!,"AAAAAH+9/q0=")</f>
        <v>#REF!</v>
      </c>
      <c r="FS18" t="e">
        <f>AND(#REF!,"AAAAAH+9/q4=")</f>
        <v>#REF!</v>
      </c>
      <c r="FT18" t="e">
        <f>AND(#REF!,"AAAAAH+9/q8=")</f>
        <v>#REF!</v>
      </c>
      <c r="FU18" t="e">
        <f>AND(#REF!,"AAAAAH+9/rA=")</f>
        <v>#REF!</v>
      </c>
      <c r="FV18" t="e">
        <f>AND(#REF!,"AAAAAH+9/rE=")</f>
        <v>#REF!</v>
      </c>
      <c r="FW18" t="e">
        <f>AND(#REF!,"AAAAAH+9/rI=")</f>
        <v>#REF!</v>
      </c>
      <c r="FX18" t="e">
        <f>AND(#REF!,"AAAAAH+9/rM=")</f>
        <v>#REF!</v>
      </c>
      <c r="FY18" t="e">
        <f>AND(#REF!,"AAAAAH+9/rQ=")</f>
        <v>#REF!</v>
      </c>
      <c r="FZ18" t="e">
        <f>AND(#REF!,"AAAAAH+9/rU=")</f>
        <v>#REF!</v>
      </c>
      <c r="GA18" t="e">
        <f>AND(#REF!,"AAAAAH+9/rY=")</f>
        <v>#REF!</v>
      </c>
      <c r="GB18" t="e">
        <f>AND(#REF!,"AAAAAH+9/rc=")</f>
        <v>#REF!</v>
      </c>
      <c r="GC18" t="e">
        <f>AND(#REF!,"AAAAAH+9/rg=")</f>
        <v>#REF!</v>
      </c>
      <c r="GD18" t="e">
        <f>AND(#REF!,"AAAAAH+9/rk=")</f>
        <v>#REF!</v>
      </c>
      <c r="GE18" t="e">
        <f>AND(#REF!,"AAAAAH+9/ro=")</f>
        <v>#REF!</v>
      </c>
      <c r="GF18" t="e">
        <f>AND(#REF!,"AAAAAH+9/rs=")</f>
        <v>#REF!</v>
      </c>
      <c r="GG18" t="e">
        <f>AND(#REF!,"AAAAAH+9/rw=")</f>
        <v>#REF!</v>
      </c>
      <c r="GH18" t="e">
        <f>AND(#REF!,"AAAAAH+9/r0=")</f>
        <v>#REF!</v>
      </c>
      <c r="GI18" t="e">
        <f>AND(#REF!,"AAAAAH+9/r4=")</f>
        <v>#REF!</v>
      </c>
      <c r="GJ18" t="e">
        <f>AND(#REF!,"AAAAAH+9/r8=")</f>
        <v>#REF!</v>
      </c>
      <c r="GK18" t="e">
        <f>AND(#REF!,"AAAAAH+9/sA=")</f>
        <v>#REF!</v>
      </c>
      <c r="GL18" t="e">
        <f>AND(#REF!,"AAAAAH+9/sE=")</f>
        <v>#REF!</v>
      </c>
      <c r="GM18" t="e">
        <f>AND(#REF!,"AAAAAH+9/sI=")</f>
        <v>#REF!</v>
      </c>
      <c r="GN18" t="e">
        <f>AND(#REF!,"AAAAAH+9/sM=")</f>
        <v>#REF!</v>
      </c>
      <c r="GO18" t="e">
        <f>AND(#REF!,"AAAAAH+9/sQ=")</f>
        <v>#REF!</v>
      </c>
      <c r="GP18" t="e">
        <f>AND(#REF!,"AAAAAH+9/sU=")</f>
        <v>#REF!</v>
      </c>
      <c r="GQ18" t="e">
        <f>AND(#REF!,"AAAAAH+9/sY=")</f>
        <v>#REF!</v>
      </c>
      <c r="GR18" t="e">
        <f>AND(#REF!,"AAAAAH+9/sc=")</f>
        <v>#REF!</v>
      </c>
      <c r="GS18" t="e">
        <f>AND(#REF!,"AAAAAH+9/sg=")</f>
        <v>#REF!</v>
      </c>
      <c r="GT18" t="e">
        <f>IF(#REF!,"AAAAAH+9/sk=",0)</f>
        <v>#REF!</v>
      </c>
      <c r="GU18" t="e">
        <f>AND(#REF!,"AAAAAH+9/so=")</f>
        <v>#REF!</v>
      </c>
      <c r="GV18" t="e">
        <f>AND(#REF!,"AAAAAH+9/ss=")</f>
        <v>#REF!</v>
      </c>
      <c r="GW18" t="e">
        <f>AND(#REF!,"AAAAAH+9/sw=")</f>
        <v>#REF!</v>
      </c>
      <c r="GX18" t="e">
        <f>AND(#REF!,"AAAAAH+9/s0=")</f>
        <v>#REF!</v>
      </c>
      <c r="GY18" t="e">
        <f>AND(#REF!,"AAAAAH+9/s4=")</f>
        <v>#REF!</v>
      </c>
      <c r="GZ18" t="e">
        <f>AND(#REF!,"AAAAAH+9/s8=")</f>
        <v>#REF!</v>
      </c>
      <c r="HA18" t="e">
        <f>AND(#REF!,"AAAAAH+9/tA=")</f>
        <v>#REF!</v>
      </c>
      <c r="HB18" t="e">
        <f>AND(#REF!,"AAAAAH+9/tE=")</f>
        <v>#REF!</v>
      </c>
      <c r="HC18" t="e">
        <f>AND(#REF!,"AAAAAH+9/tI=")</f>
        <v>#REF!</v>
      </c>
      <c r="HD18" t="e">
        <f>AND(#REF!,"AAAAAH+9/tM=")</f>
        <v>#REF!</v>
      </c>
      <c r="HE18" t="e">
        <f>AND(#REF!,"AAAAAH+9/tQ=")</f>
        <v>#REF!</v>
      </c>
      <c r="HF18" t="e">
        <f>AND(#REF!,"AAAAAH+9/tU=")</f>
        <v>#REF!</v>
      </c>
      <c r="HG18" t="e">
        <f>AND(#REF!,"AAAAAH+9/tY=")</f>
        <v>#REF!</v>
      </c>
      <c r="HH18" t="e">
        <f>AND(#REF!,"AAAAAH+9/tc=")</f>
        <v>#REF!</v>
      </c>
      <c r="HI18" t="e">
        <f>AND(#REF!,"AAAAAH+9/tg=")</f>
        <v>#REF!</v>
      </c>
      <c r="HJ18" t="e">
        <f>AND(#REF!,"AAAAAH+9/tk=")</f>
        <v>#REF!</v>
      </c>
      <c r="HK18" t="e">
        <f>AND(#REF!,"AAAAAH+9/to=")</f>
        <v>#REF!</v>
      </c>
      <c r="HL18" t="e">
        <f>AND(#REF!,"AAAAAH+9/ts=")</f>
        <v>#REF!</v>
      </c>
      <c r="HM18" t="e">
        <f>AND(#REF!,"AAAAAH+9/tw=")</f>
        <v>#REF!</v>
      </c>
      <c r="HN18" t="e">
        <f>AND(#REF!,"AAAAAH+9/t0=")</f>
        <v>#REF!</v>
      </c>
      <c r="HO18" t="e">
        <f>AND(#REF!,"AAAAAH+9/t4=")</f>
        <v>#REF!</v>
      </c>
      <c r="HP18" t="e">
        <f>AND(#REF!,"AAAAAH+9/t8=")</f>
        <v>#REF!</v>
      </c>
      <c r="HQ18" t="e">
        <f>AND(#REF!,"AAAAAH+9/uA=")</f>
        <v>#REF!</v>
      </c>
      <c r="HR18" t="e">
        <f>AND(#REF!,"AAAAAH+9/uE=")</f>
        <v>#REF!</v>
      </c>
      <c r="HS18" t="e">
        <f>AND(#REF!,"AAAAAH+9/uI=")</f>
        <v>#REF!</v>
      </c>
      <c r="HT18" t="e">
        <f>AND(#REF!,"AAAAAH+9/uM=")</f>
        <v>#REF!</v>
      </c>
      <c r="HU18" t="e">
        <f>AND(#REF!,"AAAAAH+9/uQ=")</f>
        <v>#REF!</v>
      </c>
      <c r="HV18" t="e">
        <f>AND(#REF!,"AAAAAH+9/uU=")</f>
        <v>#REF!</v>
      </c>
      <c r="HW18" t="e">
        <f>AND(#REF!,"AAAAAH+9/uY=")</f>
        <v>#REF!</v>
      </c>
      <c r="HX18" t="e">
        <f>AND(#REF!,"AAAAAH+9/uc=")</f>
        <v>#REF!</v>
      </c>
      <c r="HY18" t="e">
        <f>AND(#REF!,"AAAAAH+9/ug=")</f>
        <v>#REF!</v>
      </c>
      <c r="HZ18" t="e">
        <f>AND(#REF!,"AAAAAH+9/uk=")</f>
        <v>#REF!</v>
      </c>
      <c r="IA18" t="e">
        <f>AND(#REF!,"AAAAAH+9/uo=")</f>
        <v>#REF!</v>
      </c>
      <c r="IB18" t="e">
        <f>AND(#REF!,"AAAAAH+9/us=")</f>
        <v>#REF!</v>
      </c>
      <c r="IC18" t="e">
        <f>AND(#REF!,"AAAAAH+9/uw=")</f>
        <v>#REF!</v>
      </c>
      <c r="ID18" t="e">
        <f>AND(#REF!,"AAAAAH+9/u0=")</f>
        <v>#REF!</v>
      </c>
      <c r="IE18" t="e">
        <f>AND(#REF!,"AAAAAH+9/u4=")</f>
        <v>#REF!</v>
      </c>
      <c r="IF18" t="e">
        <f>AND(#REF!,"AAAAAH+9/u8=")</f>
        <v>#REF!</v>
      </c>
      <c r="IG18" t="e">
        <f>AND(#REF!,"AAAAAH+9/vA=")</f>
        <v>#REF!</v>
      </c>
      <c r="IH18" t="e">
        <f>AND(#REF!,"AAAAAH+9/vE=")</f>
        <v>#REF!</v>
      </c>
      <c r="II18" t="e">
        <f>AND(#REF!,"AAAAAH+9/vI=")</f>
        <v>#REF!</v>
      </c>
      <c r="IJ18" t="e">
        <f>AND(#REF!,"AAAAAH+9/vM=")</f>
        <v>#REF!</v>
      </c>
      <c r="IK18" t="e">
        <f>AND(#REF!,"AAAAAH+9/vQ=")</f>
        <v>#REF!</v>
      </c>
      <c r="IL18" t="e">
        <f>AND(#REF!,"AAAAAH+9/vU=")</f>
        <v>#REF!</v>
      </c>
      <c r="IM18" t="e">
        <f>AND(#REF!,"AAAAAH+9/vY=")</f>
        <v>#REF!</v>
      </c>
      <c r="IN18" t="e">
        <f>AND(#REF!,"AAAAAH+9/vc=")</f>
        <v>#REF!</v>
      </c>
      <c r="IO18" t="e">
        <f>AND(#REF!,"AAAAAH+9/vg=")</f>
        <v>#REF!</v>
      </c>
      <c r="IP18" t="e">
        <f>AND(#REF!,"AAAAAH+9/vk=")</f>
        <v>#REF!</v>
      </c>
      <c r="IQ18" t="e">
        <f>AND(#REF!,"AAAAAH+9/vo=")</f>
        <v>#REF!</v>
      </c>
      <c r="IR18" t="e">
        <f>AND(#REF!,"AAAAAH+9/vs=")</f>
        <v>#REF!</v>
      </c>
      <c r="IS18" t="e">
        <f>AND(#REF!,"AAAAAH+9/vw=")</f>
        <v>#REF!</v>
      </c>
      <c r="IT18" t="e">
        <f>AND(#REF!,"AAAAAH+9/v0=")</f>
        <v>#REF!</v>
      </c>
      <c r="IU18" t="e">
        <f>AND(#REF!,"AAAAAH+9/v4=")</f>
        <v>#REF!</v>
      </c>
      <c r="IV18" t="e">
        <f>AND(#REF!,"AAAAAH+9/v8=")</f>
        <v>#REF!</v>
      </c>
    </row>
    <row r="19" spans="1:256" x14ac:dyDescent="0.2">
      <c r="A19" t="e">
        <f>AND(#REF!,"AAAAAF/9QwA=")</f>
        <v>#REF!</v>
      </c>
      <c r="B19" t="e">
        <f>AND(#REF!,"AAAAAF/9QwE=")</f>
        <v>#REF!</v>
      </c>
      <c r="C19" t="e">
        <f>AND(#REF!,"AAAAAF/9QwI=")</f>
        <v>#REF!</v>
      </c>
      <c r="D19" t="e">
        <f>AND(#REF!,"AAAAAF/9QwM=")</f>
        <v>#REF!</v>
      </c>
      <c r="E19" t="e">
        <f>AND(#REF!,"AAAAAF/9QwQ=")</f>
        <v>#REF!</v>
      </c>
      <c r="F19" t="e">
        <f>AND(#REF!,"AAAAAF/9QwU=")</f>
        <v>#REF!</v>
      </c>
      <c r="G19" t="e">
        <f>AND(#REF!,"AAAAAF/9QwY=")</f>
        <v>#REF!</v>
      </c>
      <c r="H19" t="e">
        <f>AND(#REF!,"AAAAAF/9Qwc=")</f>
        <v>#REF!</v>
      </c>
      <c r="I19" t="e">
        <f>AND(#REF!,"AAAAAF/9Qwg=")</f>
        <v>#REF!</v>
      </c>
      <c r="J19" t="e">
        <f>AND(#REF!,"AAAAAF/9Qwk=")</f>
        <v>#REF!</v>
      </c>
      <c r="K19" t="e">
        <f>AND(#REF!,"AAAAAF/9Qwo=")</f>
        <v>#REF!</v>
      </c>
      <c r="L19" t="e">
        <f>AND(#REF!,"AAAAAF/9Qws=")</f>
        <v>#REF!</v>
      </c>
      <c r="M19" t="e">
        <f>AND(#REF!,"AAAAAF/9Qww=")</f>
        <v>#REF!</v>
      </c>
      <c r="N19" t="e">
        <f>AND(#REF!,"AAAAAF/9Qw0=")</f>
        <v>#REF!</v>
      </c>
      <c r="O19" t="e">
        <f>IF(#REF!,"AAAAAF/9Qw4=",0)</f>
        <v>#REF!</v>
      </c>
      <c r="P19" t="e">
        <f>AND(#REF!,"AAAAAF/9Qw8=")</f>
        <v>#REF!</v>
      </c>
      <c r="Q19" t="e">
        <f>AND(#REF!,"AAAAAF/9QxA=")</f>
        <v>#REF!</v>
      </c>
      <c r="R19" t="e">
        <f>AND(#REF!,"AAAAAF/9QxE=")</f>
        <v>#REF!</v>
      </c>
      <c r="S19" t="e">
        <f>AND(#REF!,"AAAAAF/9QxI=")</f>
        <v>#REF!</v>
      </c>
      <c r="T19" t="e">
        <f>AND(#REF!,"AAAAAF/9QxM=")</f>
        <v>#REF!</v>
      </c>
      <c r="U19" t="e">
        <f>AND(#REF!,"AAAAAF/9QxQ=")</f>
        <v>#REF!</v>
      </c>
      <c r="V19" t="e">
        <f>AND(#REF!,"AAAAAF/9QxU=")</f>
        <v>#REF!</v>
      </c>
      <c r="W19" t="e">
        <f>AND(#REF!,"AAAAAF/9QxY=")</f>
        <v>#REF!</v>
      </c>
      <c r="X19" t="e">
        <f>AND(#REF!,"AAAAAF/9Qxc=")</f>
        <v>#REF!</v>
      </c>
      <c r="Y19" t="e">
        <f>AND(#REF!,"AAAAAF/9Qxg=")</f>
        <v>#REF!</v>
      </c>
      <c r="Z19" t="e">
        <f>AND(#REF!,"AAAAAF/9Qxk=")</f>
        <v>#REF!</v>
      </c>
      <c r="AA19" t="e">
        <f>AND(#REF!,"AAAAAF/9Qxo=")</f>
        <v>#REF!</v>
      </c>
      <c r="AB19" t="e">
        <f>AND(#REF!,"AAAAAF/9Qxs=")</f>
        <v>#REF!</v>
      </c>
      <c r="AC19" t="e">
        <f>AND(#REF!,"AAAAAF/9Qxw=")</f>
        <v>#REF!</v>
      </c>
      <c r="AD19" t="e">
        <f>AND(#REF!,"AAAAAF/9Qx0=")</f>
        <v>#REF!</v>
      </c>
      <c r="AE19" t="e">
        <f>AND(#REF!,"AAAAAF/9Qx4=")</f>
        <v>#REF!</v>
      </c>
      <c r="AF19" t="e">
        <f>AND(#REF!,"AAAAAF/9Qx8=")</f>
        <v>#REF!</v>
      </c>
      <c r="AG19" t="e">
        <f>AND(#REF!,"AAAAAF/9QyA=")</f>
        <v>#REF!</v>
      </c>
      <c r="AH19" t="e">
        <f>AND(#REF!,"AAAAAF/9QyE=")</f>
        <v>#REF!</v>
      </c>
      <c r="AI19" t="e">
        <f>AND(#REF!,"AAAAAF/9QyI=")</f>
        <v>#REF!</v>
      </c>
      <c r="AJ19" t="e">
        <f>AND(#REF!,"AAAAAF/9QyM=")</f>
        <v>#REF!</v>
      </c>
      <c r="AK19" t="e">
        <f>AND(#REF!,"AAAAAF/9QyQ=")</f>
        <v>#REF!</v>
      </c>
      <c r="AL19" t="e">
        <f>AND(#REF!,"AAAAAF/9QyU=")</f>
        <v>#REF!</v>
      </c>
      <c r="AM19" t="e">
        <f>AND(#REF!,"AAAAAF/9QyY=")</f>
        <v>#REF!</v>
      </c>
      <c r="AN19" t="e">
        <f>AND(#REF!,"AAAAAF/9Qyc=")</f>
        <v>#REF!</v>
      </c>
      <c r="AO19" t="e">
        <f>AND(#REF!,"AAAAAF/9Qyg=")</f>
        <v>#REF!</v>
      </c>
      <c r="AP19" t="e">
        <f>AND(#REF!,"AAAAAF/9Qyk=")</f>
        <v>#REF!</v>
      </c>
      <c r="AQ19" t="e">
        <f>AND(#REF!,"AAAAAF/9Qyo=")</f>
        <v>#REF!</v>
      </c>
      <c r="AR19" t="e">
        <f>AND(#REF!,"AAAAAF/9Qys=")</f>
        <v>#REF!</v>
      </c>
      <c r="AS19" t="e">
        <f>AND(#REF!,"AAAAAF/9Qyw=")</f>
        <v>#REF!</v>
      </c>
      <c r="AT19" t="e">
        <f>AND(#REF!,"AAAAAF/9Qy0=")</f>
        <v>#REF!</v>
      </c>
      <c r="AU19" t="e">
        <f>AND(#REF!,"AAAAAF/9Qy4=")</f>
        <v>#REF!</v>
      </c>
      <c r="AV19" t="e">
        <f>AND(#REF!,"AAAAAF/9Qy8=")</f>
        <v>#REF!</v>
      </c>
      <c r="AW19" t="e">
        <f>AND(#REF!,"AAAAAF/9QzA=")</f>
        <v>#REF!</v>
      </c>
      <c r="AX19" t="e">
        <f>AND(#REF!,"AAAAAF/9QzE=")</f>
        <v>#REF!</v>
      </c>
      <c r="AY19" t="e">
        <f>AND(#REF!,"AAAAAF/9QzI=")</f>
        <v>#REF!</v>
      </c>
      <c r="AZ19" t="e">
        <f>AND(#REF!,"AAAAAF/9QzM=")</f>
        <v>#REF!</v>
      </c>
      <c r="BA19" t="e">
        <f>AND(#REF!,"AAAAAF/9QzQ=")</f>
        <v>#REF!</v>
      </c>
      <c r="BB19" t="e">
        <f>AND(#REF!,"AAAAAF/9QzU=")</f>
        <v>#REF!</v>
      </c>
      <c r="BC19" t="e">
        <f>AND(#REF!,"AAAAAF/9QzY=")</f>
        <v>#REF!</v>
      </c>
      <c r="BD19" t="e">
        <f>AND(#REF!,"AAAAAF/9Qzc=")</f>
        <v>#REF!</v>
      </c>
      <c r="BE19" t="e">
        <f>AND(#REF!,"AAAAAF/9Qzg=")</f>
        <v>#REF!</v>
      </c>
      <c r="BF19" t="e">
        <f>AND(#REF!,"AAAAAF/9Qzk=")</f>
        <v>#REF!</v>
      </c>
      <c r="BG19" t="e">
        <f>AND(#REF!,"AAAAAF/9Qzo=")</f>
        <v>#REF!</v>
      </c>
      <c r="BH19" t="e">
        <f>AND(#REF!,"AAAAAF/9Qzs=")</f>
        <v>#REF!</v>
      </c>
      <c r="BI19" t="e">
        <f>AND(#REF!,"AAAAAF/9Qzw=")</f>
        <v>#REF!</v>
      </c>
      <c r="BJ19" t="e">
        <f>AND(#REF!,"AAAAAF/9Qz0=")</f>
        <v>#REF!</v>
      </c>
      <c r="BK19" t="e">
        <f>AND(#REF!,"AAAAAF/9Qz4=")</f>
        <v>#REF!</v>
      </c>
      <c r="BL19" t="e">
        <f>AND(#REF!,"AAAAAF/9Qz8=")</f>
        <v>#REF!</v>
      </c>
      <c r="BM19" t="e">
        <f>AND(#REF!,"AAAAAF/9Q0A=")</f>
        <v>#REF!</v>
      </c>
      <c r="BN19" t="e">
        <f>AND(#REF!,"AAAAAF/9Q0E=")</f>
        <v>#REF!</v>
      </c>
      <c r="BO19" t="e">
        <f>AND(#REF!,"AAAAAF/9Q0I=")</f>
        <v>#REF!</v>
      </c>
      <c r="BP19" t="e">
        <f>AND(#REF!,"AAAAAF/9Q0M=")</f>
        <v>#REF!</v>
      </c>
      <c r="BQ19" t="e">
        <f>AND(#REF!,"AAAAAF/9Q0Q=")</f>
        <v>#REF!</v>
      </c>
      <c r="BR19" t="e">
        <f>AND(#REF!,"AAAAAF/9Q0U=")</f>
        <v>#REF!</v>
      </c>
      <c r="BS19" t="e">
        <f>AND(#REF!,"AAAAAF/9Q0Y=")</f>
        <v>#REF!</v>
      </c>
      <c r="BT19" t="e">
        <f>AND(#REF!,"AAAAAF/9Q0c=")</f>
        <v>#REF!</v>
      </c>
      <c r="BU19" t="e">
        <f>AND(#REF!,"AAAAAF/9Q0g=")</f>
        <v>#REF!</v>
      </c>
      <c r="BV19" t="e">
        <f>AND(#REF!,"AAAAAF/9Q0k=")</f>
        <v>#REF!</v>
      </c>
      <c r="BW19" t="e">
        <f>AND(#REF!,"AAAAAF/9Q0o=")</f>
        <v>#REF!</v>
      </c>
      <c r="BX19" t="e">
        <f>AND(#REF!,"AAAAAF/9Q0s=")</f>
        <v>#REF!</v>
      </c>
      <c r="BY19" t="e">
        <f>AND(#REF!,"AAAAAF/9Q0w=")</f>
        <v>#REF!</v>
      </c>
      <c r="BZ19" t="e">
        <f>AND(#REF!,"AAAAAF/9Q00=")</f>
        <v>#REF!</v>
      </c>
      <c r="CA19" t="e">
        <f>AND(#REF!,"AAAAAF/9Q04=")</f>
        <v>#REF!</v>
      </c>
      <c r="CB19" t="e">
        <f>AND(#REF!,"AAAAAF/9Q08=")</f>
        <v>#REF!</v>
      </c>
      <c r="CC19" t="e">
        <f>AND(#REF!,"AAAAAF/9Q1A=")</f>
        <v>#REF!</v>
      </c>
      <c r="CD19" t="e">
        <f>AND(#REF!,"AAAAAF/9Q1E=")</f>
        <v>#REF!</v>
      </c>
      <c r="CE19" t="e">
        <f>AND(#REF!,"AAAAAF/9Q1I=")</f>
        <v>#REF!</v>
      </c>
      <c r="CF19" t="e">
        <f>IF(#REF!,"AAAAAF/9Q1M=",0)</f>
        <v>#REF!</v>
      </c>
      <c r="CG19" t="e">
        <f>AND(#REF!,"AAAAAF/9Q1Q=")</f>
        <v>#REF!</v>
      </c>
      <c r="CH19" t="e">
        <f>AND(#REF!,"AAAAAF/9Q1U=")</f>
        <v>#REF!</v>
      </c>
      <c r="CI19" t="e">
        <f>AND(#REF!,"AAAAAF/9Q1Y=")</f>
        <v>#REF!</v>
      </c>
      <c r="CJ19" t="e">
        <f>AND(#REF!,"AAAAAF/9Q1c=")</f>
        <v>#REF!</v>
      </c>
      <c r="CK19" t="e">
        <f>AND(#REF!,"AAAAAF/9Q1g=")</f>
        <v>#REF!</v>
      </c>
      <c r="CL19" t="e">
        <f>AND(#REF!,"AAAAAF/9Q1k=")</f>
        <v>#REF!</v>
      </c>
      <c r="CM19" t="e">
        <f>AND(#REF!,"AAAAAF/9Q1o=")</f>
        <v>#REF!</v>
      </c>
      <c r="CN19" t="e">
        <f>AND(#REF!,"AAAAAF/9Q1s=")</f>
        <v>#REF!</v>
      </c>
      <c r="CO19" t="e">
        <f>AND(#REF!,"AAAAAF/9Q1w=")</f>
        <v>#REF!</v>
      </c>
      <c r="CP19" t="e">
        <f>AND(#REF!,"AAAAAF/9Q10=")</f>
        <v>#REF!</v>
      </c>
      <c r="CQ19" t="e">
        <f>AND(#REF!,"AAAAAF/9Q14=")</f>
        <v>#REF!</v>
      </c>
      <c r="CR19" t="e">
        <f>AND(#REF!,"AAAAAF/9Q18=")</f>
        <v>#REF!</v>
      </c>
      <c r="CS19" t="e">
        <f>AND(#REF!,"AAAAAF/9Q2A=")</f>
        <v>#REF!</v>
      </c>
      <c r="CT19" t="e">
        <f>AND(#REF!,"AAAAAF/9Q2E=")</f>
        <v>#REF!</v>
      </c>
      <c r="CU19" t="e">
        <f>AND(#REF!,"AAAAAF/9Q2I=")</f>
        <v>#REF!</v>
      </c>
      <c r="CV19" t="e">
        <f>AND(#REF!,"AAAAAF/9Q2M=")</f>
        <v>#REF!</v>
      </c>
      <c r="CW19" t="e">
        <f>AND(#REF!,"AAAAAF/9Q2Q=")</f>
        <v>#REF!</v>
      </c>
      <c r="CX19" t="e">
        <f>AND(#REF!,"AAAAAF/9Q2U=")</f>
        <v>#REF!</v>
      </c>
      <c r="CY19" t="e">
        <f>AND(#REF!,"AAAAAF/9Q2Y=")</f>
        <v>#REF!</v>
      </c>
      <c r="CZ19" t="e">
        <f>AND(#REF!,"AAAAAF/9Q2c=")</f>
        <v>#REF!</v>
      </c>
      <c r="DA19" t="e">
        <f>AND(#REF!,"AAAAAF/9Q2g=")</f>
        <v>#REF!</v>
      </c>
      <c r="DB19" t="e">
        <f>AND(#REF!,"AAAAAF/9Q2k=")</f>
        <v>#REF!</v>
      </c>
      <c r="DC19" t="e">
        <f>AND(#REF!,"AAAAAF/9Q2o=")</f>
        <v>#REF!</v>
      </c>
      <c r="DD19" t="e">
        <f>AND(#REF!,"AAAAAF/9Q2s=")</f>
        <v>#REF!</v>
      </c>
      <c r="DE19" t="e">
        <f>AND(#REF!,"AAAAAF/9Q2w=")</f>
        <v>#REF!</v>
      </c>
      <c r="DF19" t="e">
        <f>AND(#REF!,"AAAAAF/9Q20=")</f>
        <v>#REF!</v>
      </c>
      <c r="DG19" t="e">
        <f>AND(#REF!,"AAAAAF/9Q24=")</f>
        <v>#REF!</v>
      </c>
      <c r="DH19" t="e">
        <f>AND(#REF!,"AAAAAF/9Q28=")</f>
        <v>#REF!</v>
      </c>
      <c r="DI19" t="e">
        <f>AND(#REF!,"AAAAAF/9Q3A=")</f>
        <v>#REF!</v>
      </c>
      <c r="DJ19" t="e">
        <f>AND(#REF!,"AAAAAF/9Q3E=")</f>
        <v>#REF!</v>
      </c>
      <c r="DK19" t="e">
        <f>AND(#REF!,"AAAAAF/9Q3I=")</f>
        <v>#REF!</v>
      </c>
      <c r="DL19" t="e">
        <f>AND(#REF!,"AAAAAF/9Q3M=")</f>
        <v>#REF!</v>
      </c>
      <c r="DM19" t="e">
        <f>AND(#REF!,"AAAAAF/9Q3Q=")</f>
        <v>#REF!</v>
      </c>
      <c r="DN19" t="e">
        <f>AND(#REF!,"AAAAAF/9Q3U=")</f>
        <v>#REF!</v>
      </c>
      <c r="DO19" t="e">
        <f>AND(#REF!,"AAAAAF/9Q3Y=")</f>
        <v>#REF!</v>
      </c>
      <c r="DP19" t="e">
        <f>AND(#REF!,"AAAAAF/9Q3c=")</f>
        <v>#REF!</v>
      </c>
      <c r="DQ19" t="e">
        <f>AND(#REF!,"AAAAAF/9Q3g=")</f>
        <v>#REF!</v>
      </c>
      <c r="DR19" t="e">
        <f>AND(#REF!,"AAAAAF/9Q3k=")</f>
        <v>#REF!</v>
      </c>
      <c r="DS19" t="e">
        <f>AND(#REF!,"AAAAAF/9Q3o=")</f>
        <v>#REF!</v>
      </c>
      <c r="DT19" t="e">
        <f>AND(#REF!,"AAAAAF/9Q3s=")</f>
        <v>#REF!</v>
      </c>
      <c r="DU19" t="e">
        <f>AND(#REF!,"AAAAAF/9Q3w=")</f>
        <v>#REF!</v>
      </c>
      <c r="DV19" t="e">
        <f>AND(#REF!,"AAAAAF/9Q30=")</f>
        <v>#REF!</v>
      </c>
      <c r="DW19" t="e">
        <f>AND(#REF!,"AAAAAF/9Q34=")</f>
        <v>#REF!</v>
      </c>
      <c r="DX19" t="e">
        <f>AND(#REF!,"AAAAAF/9Q38=")</f>
        <v>#REF!</v>
      </c>
      <c r="DY19" t="e">
        <f>AND(#REF!,"AAAAAF/9Q4A=")</f>
        <v>#REF!</v>
      </c>
      <c r="DZ19" t="e">
        <f>AND(#REF!,"AAAAAF/9Q4E=")</f>
        <v>#REF!</v>
      </c>
      <c r="EA19" t="e">
        <f>AND(#REF!,"AAAAAF/9Q4I=")</f>
        <v>#REF!</v>
      </c>
      <c r="EB19" t="e">
        <f>AND(#REF!,"AAAAAF/9Q4M=")</f>
        <v>#REF!</v>
      </c>
      <c r="EC19" t="e">
        <f>AND(#REF!,"AAAAAF/9Q4Q=")</f>
        <v>#REF!</v>
      </c>
      <c r="ED19" t="e">
        <f>AND(#REF!,"AAAAAF/9Q4U=")</f>
        <v>#REF!</v>
      </c>
      <c r="EE19" t="e">
        <f>AND(#REF!,"AAAAAF/9Q4Y=")</f>
        <v>#REF!</v>
      </c>
      <c r="EF19" t="e">
        <f>AND(#REF!,"AAAAAF/9Q4c=")</f>
        <v>#REF!</v>
      </c>
      <c r="EG19" t="e">
        <f>AND(#REF!,"AAAAAF/9Q4g=")</f>
        <v>#REF!</v>
      </c>
      <c r="EH19" t="e">
        <f>AND(#REF!,"AAAAAF/9Q4k=")</f>
        <v>#REF!</v>
      </c>
      <c r="EI19" t="e">
        <f>AND(#REF!,"AAAAAF/9Q4o=")</f>
        <v>#REF!</v>
      </c>
      <c r="EJ19" t="e">
        <f>AND(#REF!,"AAAAAF/9Q4s=")</f>
        <v>#REF!</v>
      </c>
      <c r="EK19" t="e">
        <f>AND(#REF!,"AAAAAF/9Q4w=")</f>
        <v>#REF!</v>
      </c>
      <c r="EL19" t="e">
        <f>AND(#REF!,"AAAAAF/9Q40=")</f>
        <v>#REF!</v>
      </c>
      <c r="EM19" t="e">
        <f>AND(#REF!,"AAAAAF/9Q44=")</f>
        <v>#REF!</v>
      </c>
      <c r="EN19" t="e">
        <f>AND(#REF!,"AAAAAF/9Q48=")</f>
        <v>#REF!</v>
      </c>
      <c r="EO19" t="e">
        <f>AND(#REF!,"AAAAAF/9Q5A=")</f>
        <v>#REF!</v>
      </c>
      <c r="EP19" t="e">
        <f>AND(#REF!,"AAAAAF/9Q5E=")</f>
        <v>#REF!</v>
      </c>
      <c r="EQ19" t="e">
        <f>AND(#REF!,"AAAAAF/9Q5I=")</f>
        <v>#REF!</v>
      </c>
      <c r="ER19" t="e">
        <f>AND(#REF!,"AAAAAF/9Q5M=")</f>
        <v>#REF!</v>
      </c>
      <c r="ES19" t="e">
        <f>AND(#REF!,"AAAAAF/9Q5Q=")</f>
        <v>#REF!</v>
      </c>
      <c r="ET19" t="e">
        <f>AND(#REF!,"AAAAAF/9Q5U=")</f>
        <v>#REF!</v>
      </c>
      <c r="EU19" t="e">
        <f>AND(#REF!,"AAAAAF/9Q5Y=")</f>
        <v>#REF!</v>
      </c>
      <c r="EV19" t="e">
        <f>AND(#REF!,"AAAAAF/9Q5c=")</f>
        <v>#REF!</v>
      </c>
      <c r="EW19" t="e">
        <f>IF(#REF!,"AAAAAF/9Q5g=",0)</f>
        <v>#REF!</v>
      </c>
      <c r="EX19" t="e">
        <f>AND(#REF!,"AAAAAF/9Q5k=")</f>
        <v>#REF!</v>
      </c>
      <c r="EY19" t="e">
        <f>AND(#REF!,"AAAAAF/9Q5o=")</f>
        <v>#REF!</v>
      </c>
      <c r="EZ19" t="e">
        <f>AND(#REF!,"AAAAAF/9Q5s=")</f>
        <v>#REF!</v>
      </c>
      <c r="FA19" t="e">
        <f>AND(#REF!,"AAAAAF/9Q5w=")</f>
        <v>#REF!</v>
      </c>
      <c r="FB19" t="e">
        <f>AND(#REF!,"AAAAAF/9Q50=")</f>
        <v>#REF!</v>
      </c>
      <c r="FC19" t="e">
        <f>AND(#REF!,"AAAAAF/9Q54=")</f>
        <v>#REF!</v>
      </c>
      <c r="FD19" t="e">
        <f>AND(#REF!,"AAAAAF/9Q58=")</f>
        <v>#REF!</v>
      </c>
      <c r="FE19" t="e">
        <f>AND(#REF!,"AAAAAF/9Q6A=")</f>
        <v>#REF!</v>
      </c>
      <c r="FF19" t="e">
        <f>AND(#REF!,"AAAAAF/9Q6E=")</f>
        <v>#REF!</v>
      </c>
      <c r="FG19" t="e">
        <f>AND(#REF!,"AAAAAF/9Q6I=")</f>
        <v>#REF!</v>
      </c>
      <c r="FH19" t="e">
        <f>AND(#REF!,"AAAAAF/9Q6M=")</f>
        <v>#REF!</v>
      </c>
      <c r="FI19" t="e">
        <f>AND(#REF!,"AAAAAF/9Q6Q=")</f>
        <v>#REF!</v>
      </c>
      <c r="FJ19" t="e">
        <f>AND(#REF!,"AAAAAF/9Q6U=")</f>
        <v>#REF!</v>
      </c>
      <c r="FK19" t="e">
        <f>AND(#REF!,"AAAAAF/9Q6Y=")</f>
        <v>#REF!</v>
      </c>
      <c r="FL19" t="e">
        <f>AND(#REF!,"AAAAAF/9Q6c=")</f>
        <v>#REF!</v>
      </c>
      <c r="FM19" t="e">
        <f>AND(#REF!,"AAAAAF/9Q6g=")</f>
        <v>#REF!</v>
      </c>
      <c r="FN19" t="e">
        <f>AND(#REF!,"AAAAAF/9Q6k=")</f>
        <v>#REF!</v>
      </c>
      <c r="FO19" t="e">
        <f>AND(#REF!,"AAAAAF/9Q6o=")</f>
        <v>#REF!</v>
      </c>
      <c r="FP19" t="e">
        <f>AND(#REF!,"AAAAAF/9Q6s=")</f>
        <v>#REF!</v>
      </c>
      <c r="FQ19" t="e">
        <f>AND(#REF!,"AAAAAF/9Q6w=")</f>
        <v>#REF!</v>
      </c>
      <c r="FR19" t="e">
        <f>AND(#REF!,"AAAAAF/9Q60=")</f>
        <v>#REF!</v>
      </c>
      <c r="FS19" t="e">
        <f>AND(#REF!,"AAAAAF/9Q64=")</f>
        <v>#REF!</v>
      </c>
      <c r="FT19" t="e">
        <f>AND(#REF!,"AAAAAF/9Q68=")</f>
        <v>#REF!</v>
      </c>
      <c r="FU19" t="e">
        <f>AND(#REF!,"AAAAAF/9Q7A=")</f>
        <v>#REF!</v>
      </c>
      <c r="FV19" t="e">
        <f>AND(#REF!,"AAAAAF/9Q7E=")</f>
        <v>#REF!</v>
      </c>
      <c r="FW19" t="e">
        <f>AND(#REF!,"AAAAAF/9Q7I=")</f>
        <v>#REF!</v>
      </c>
      <c r="FX19" t="e">
        <f>AND(#REF!,"AAAAAF/9Q7M=")</f>
        <v>#REF!</v>
      </c>
      <c r="FY19" t="e">
        <f>AND(#REF!,"AAAAAF/9Q7Q=")</f>
        <v>#REF!</v>
      </c>
      <c r="FZ19" t="e">
        <f>AND(#REF!,"AAAAAF/9Q7U=")</f>
        <v>#REF!</v>
      </c>
      <c r="GA19" t="e">
        <f>AND(#REF!,"AAAAAF/9Q7Y=")</f>
        <v>#REF!</v>
      </c>
      <c r="GB19" t="e">
        <f>AND(#REF!,"AAAAAF/9Q7c=")</f>
        <v>#REF!</v>
      </c>
      <c r="GC19" t="e">
        <f>AND(#REF!,"AAAAAF/9Q7g=")</f>
        <v>#REF!</v>
      </c>
      <c r="GD19" t="e">
        <f>AND(#REF!,"AAAAAF/9Q7k=")</f>
        <v>#REF!</v>
      </c>
      <c r="GE19" t="e">
        <f>AND(#REF!,"AAAAAF/9Q7o=")</f>
        <v>#REF!</v>
      </c>
      <c r="GF19" t="e">
        <f>AND(#REF!,"AAAAAF/9Q7s=")</f>
        <v>#REF!</v>
      </c>
      <c r="GG19" t="e">
        <f>AND(#REF!,"AAAAAF/9Q7w=")</f>
        <v>#REF!</v>
      </c>
      <c r="GH19" t="e">
        <f>AND(#REF!,"AAAAAF/9Q70=")</f>
        <v>#REF!</v>
      </c>
      <c r="GI19" t="e">
        <f>AND(#REF!,"AAAAAF/9Q74=")</f>
        <v>#REF!</v>
      </c>
      <c r="GJ19" t="e">
        <f>AND(#REF!,"AAAAAF/9Q78=")</f>
        <v>#REF!</v>
      </c>
      <c r="GK19" t="e">
        <f>AND(#REF!,"AAAAAF/9Q8A=")</f>
        <v>#REF!</v>
      </c>
      <c r="GL19" t="e">
        <f>AND(#REF!,"AAAAAF/9Q8E=")</f>
        <v>#REF!</v>
      </c>
      <c r="GM19" t="e">
        <f>AND(#REF!,"AAAAAF/9Q8I=")</f>
        <v>#REF!</v>
      </c>
      <c r="GN19" t="e">
        <f>AND(#REF!,"AAAAAF/9Q8M=")</f>
        <v>#REF!</v>
      </c>
      <c r="GO19" t="e">
        <f>AND(#REF!,"AAAAAF/9Q8Q=")</f>
        <v>#REF!</v>
      </c>
      <c r="GP19" t="e">
        <f>AND(#REF!,"AAAAAF/9Q8U=")</f>
        <v>#REF!</v>
      </c>
      <c r="GQ19" t="e">
        <f>AND(#REF!,"AAAAAF/9Q8Y=")</f>
        <v>#REF!</v>
      </c>
      <c r="GR19" t="e">
        <f>AND(#REF!,"AAAAAF/9Q8c=")</f>
        <v>#REF!</v>
      </c>
      <c r="GS19" t="e">
        <f>AND(#REF!,"AAAAAF/9Q8g=")</f>
        <v>#REF!</v>
      </c>
      <c r="GT19" t="e">
        <f>AND(#REF!,"AAAAAF/9Q8k=")</f>
        <v>#REF!</v>
      </c>
      <c r="GU19" t="e">
        <f>AND(#REF!,"AAAAAF/9Q8o=")</f>
        <v>#REF!</v>
      </c>
      <c r="GV19" t="e">
        <f>AND(#REF!,"AAAAAF/9Q8s=")</f>
        <v>#REF!</v>
      </c>
      <c r="GW19" t="e">
        <f>AND(#REF!,"AAAAAF/9Q8w=")</f>
        <v>#REF!</v>
      </c>
      <c r="GX19" t="e">
        <f>AND(#REF!,"AAAAAF/9Q80=")</f>
        <v>#REF!</v>
      </c>
      <c r="GY19" t="e">
        <f>AND(#REF!,"AAAAAF/9Q84=")</f>
        <v>#REF!</v>
      </c>
      <c r="GZ19" t="e">
        <f>AND(#REF!,"AAAAAF/9Q88=")</f>
        <v>#REF!</v>
      </c>
      <c r="HA19" t="e">
        <f>AND(#REF!,"AAAAAF/9Q9A=")</f>
        <v>#REF!</v>
      </c>
      <c r="HB19" t="e">
        <f>AND(#REF!,"AAAAAF/9Q9E=")</f>
        <v>#REF!</v>
      </c>
      <c r="HC19" t="e">
        <f>AND(#REF!,"AAAAAF/9Q9I=")</f>
        <v>#REF!</v>
      </c>
      <c r="HD19" t="e">
        <f>AND(#REF!,"AAAAAF/9Q9M=")</f>
        <v>#REF!</v>
      </c>
      <c r="HE19" t="e">
        <f>AND(#REF!,"AAAAAF/9Q9Q=")</f>
        <v>#REF!</v>
      </c>
      <c r="HF19" t="e">
        <f>AND(#REF!,"AAAAAF/9Q9U=")</f>
        <v>#REF!</v>
      </c>
      <c r="HG19" t="e">
        <f>AND(#REF!,"AAAAAF/9Q9Y=")</f>
        <v>#REF!</v>
      </c>
      <c r="HH19" t="e">
        <f>AND(#REF!,"AAAAAF/9Q9c=")</f>
        <v>#REF!</v>
      </c>
      <c r="HI19" t="e">
        <f>AND(#REF!,"AAAAAF/9Q9g=")</f>
        <v>#REF!</v>
      </c>
      <c r="HJ19" t="e">
        <f>AND(#REF!,"AAAAAF/9Q9k=")</f>
        <v>#REF!</v>
      </c>
      <c r="HK19" t="e">
        <f>AND(#REF!,"AAAAAF/9Q9o=")</f>
        <v>#REF!</v>
      </c>
      <c r="HL19" t="e">
        <f>AND(#REF!,"AAAAAF/9Q9s=")</f>
        <v>#REF!</v>
      </c>
      <c r="HM19" t="e">
        <f>AND(#REF!,"AAAAAF/9Q9w=")</f>
        <v>#REF!</v>
      </c>
      <c r="HN19" t="e">
        <f>IF(#REF!,"AAAAAF/9Q90=",0)</f>
        <v>#REF!</v>
      </c>
      <c r="HO19" t="e">
        <f>AND(#REF!,"AAAAAF/9Q94=")</f>
        <v>#REF!</v>
      </c>
      <c r="HP19" t="e">
        <f>AND(#REF!,"AAAAAF/9Q98=")</f>
        <v>#REF!</v>
      </c>
      <c r="HQ19" t="e">
        <f>AND(#REF!,"AAAAAF/9Q+A=")</f>
        <v>#REF!</v>
      </c>
      <c r="HR19" t="e">
        <f>AND(#REF!,"AAAAAF/9Q+E=")</f>
        <v>#REF!</v>
      </c>
      <c r="HS19" t="e">
        <f>AND(#REF!,"AAAAAF/9Q+I=")</f>
        <v>#REF!</v>
      </c>
      <c r="HT19" t="e">
        <f>AND(#REF!,"AAAAAF/9Q+M=")</f>
        <v>#REF!</v>
      </c>
      <c r="HU19" t="e">
        <f>AND(#REF!,"AAAAAF/9Q+Q=")</f>
        <v>#REF!</v>
      </c>
      <c r="HV19" t="e">
        <f>AND(#REF!,"AAAAAF/9Q+U=")</f>
        <v>#REF!</v>
      </c>
      <c r="HW19" t="e">
        <f>AND(#REF!,"AAAAAF/9Q+Y=")</f>
        <v>#REF!</v>
      </c>
      <c r="HX19" t="e">
        <f>AND(#REF!,"AAAAAF/9Q+c=")</f>
        <v>#REF!</v>
      </c>
      <c r="HY19" t="e">
        <f>AND(#REF!,"AAAAAF/9Q+g=")</f>
        <v>#REF!</v>
      </c>
      <c r="HZ19" t="e">
        <f>AND(#REF!,"AAAAAF/9Q+k=")</f>
        <v>#REF!</v>
      </c>
      <c r="IA19" t="e">
        <f>AND(#REF!,"AAAAAF/9Q+o=")</f>
        <v>#REF!</v>
      </c>
      <c r="IB19" t="e">
        <f>AND(#REF!,"AAAAAF/9Q+s=")</f>
        <v>#REF!</v>
      </c>
      <c r="IC19" t="e">
        <f>AND(#REF!,"AAAAAF/9Q+w=")</f>
        <v>#REF!</v>
      </c>
      <c r="ID19" t="e">
        <f>AND(#REF!,"AAAAAF/9Q+0=")</f>
        <v>#REF!</v>
      </c>
      <c r="IE19" t="e">
        <f>AND(#REF!,"AAAAAF/9Q+4=")</f>
        <v>#REF!</v>
      </c>
      <c r="IF19" t="e">
        <f>AND(#REF!,"AAAAAF/9Q+8=")</f>
        <v>#REF!</v>
      </c>
      <c r="IG19" t="e">
        <f>AND(#REF!,"AAAAAF/9Q/A=")</f>
        <v>#REF!</v>
      </c>
      <c r="IH19" t="e">
        <f>AND(#REF!,"AAAAAF/9Q/E=")</f>
        <v>#REF!</v>
      </c>
      <c r="II19" t="e">
        <f>AND(#REF!,"AAAAAF/9Q/I=")</f>
        <v>#REF!</v>
      </c>
      <c r="IJ19" t="e">
        <f>AND(#REF!,"AAAAAF/9Q/M=")</f>
        <v>#REF!</v>
      </c>
      <c r="IK19" t="e">
        <f>AND(#REF!,"AAAAAF/9Q/Q=")</f>
        <v>#REF!</v>
      </c>
      <c r="IL19" t="e">
        <f>AND(#REF!,"AAAAAF/9Q/U=")</f>
        <v>#REF!</v>
      </c>
      <c r="IM19" t="e">
        <f>AND(#REF!,"AAAAAF/9Q/Y=")</f>
        <v>#REF!</v>
      </c>
      <c r="IN19" t="e">
        <f>AND(#REF!,"AAAAAF/9Q/c=")</f>
        <v>#REF!</v>
      </c>
      <c r="IO19" t="e">
        <f>AND(#REF!,"AAAAAF/9Q/g=")</f>
        <v>#REF!</v>
      </c>
      <c r="IP19" t="e">
        <f>AND(#REF!,"AAAAAF/9Q/k=")</f>
        <v>#REF!</v>
      </c>
      <c r="IQ19" t="e">
        <f>AND(#REF!,"AAAAAF/9Q/o=")</f>
        <v>#REF!</v>
      </c>
      <c r="IR19" t="e">
        <f>AND(#REF!,"AAAAAF/9Q/s=")</f>
        <v>#REF!</v>
      </c>
      <c r="IS19" t="e">
        <f>AND(#REF!,"AAAAAF/9Q/w=")</f>
        <v>#REF!</v>
      </c>
      <c r="IT19" t="e">
        <f>AND(#REF!,"AAAAAF/9Q/0=")</f>
        <v>#REF!</v>
      </c>
      <c r="IU19" t="e">
        <f>AND(#REF!,"AAAAAF/9Q/4=")</f>
        <v>#REF!</v>
      </c>
      <c r="IV19" t="e">
        <f>AND(#REF!,"AAAAAF/9Q/8=")</f>
        <v>#REF!</v>
      </c>
    </row>
    <row r="20" spans="1:256" x14ac:dyDescent="0.2">
      <c r="A20" t="e">
        <f>AND(#REF!,"AAAAAF1f/gA=")</f>
        <v>#REF!</v>
      </c>
      <c r="B20" t="e">
        <f>AND(#REF!,"AAAAAF1f/gE=")</f>
        <v>#REF!</v>
      </c>
      <c r="C20" t="e">
        <f>AND(#REF!,"AAAAAF1f/gI=")</f>
        <v>#REF!</v>
      </c>
      <c r="D20" t="e">
        <f>AND(#REF!,"AAAAAF1f/gM=")</f>
        <v>#REF!</v>
      </c>
      <c r="E20" t="e">
        <f>AND(#REF!,"AAAAAF1f/gQ=")</f>
        <v>#REF!</v>
      </c>
      <c r="F20" t="e">
        <f>AND(#REF!,"AAAAAF1f/gU=")</f>
        <v>#REF!</v>
      </c>
      <c r="G20" t="e">
        <f>AND(#REF!,"AAAAAF1f/gY=")</f>
        <v>#REF!</v>
      </c>
      <c r="H20" t="e">
        <f>AND(#REF!,"AAAAAF1f/gc=")</f>
        <v>#REF!</v>
      </c>
      <c r="I20" t="e">
        <f>AND(#REF!,"AAAAAF1f/gg=")</f>
        <v>#REF!</v>
      </c>
      <c r="J20" t="e">
        <f>AND(#REF!,"AAAAAF1f/gk=")</f>
        <v>#REF!</v>
      </c>
      <c r="K20" t="e">
        <f>AND(#REF!,"AAAAAF1f/go=")</f>
        <v>#REF!</v>
      </c>
      <c r="L20" t="e">
        <f>AND(#REF!,"AAAAAF1f/gs=")</f>
        <v>#REF!</v>
      </c>
      <c r="M20" t="e">
        <f>AND(#REF!,"AAAAAF1f/gw=")</f>
        <v>#REF!</v>
      </c>
      <c r="N20" t="e">
        <f>AND(#REF!,"AAAAAF1f/g0=")</f>
        <v>#REF!</v>
      </c>
      <c r="O20" t="e">
        <f>AND(#REF!,"AAAAAF1f/g4=")</f>
        <v>#REF!</v>
      </c>
      <c r="P20" t="e">
        <f>AND(#REF!,"AAAAAF1f/g8=")</f>
        <v>#REF!</v>
      </c>
      <c r="Q20" t="e">
        <f>AND(#REF!,"AAAAAF1f/hA=")</f>
        <v>#REF!</v>
      </c>
      <c r="R20" t="e">
        <f>AND(#REF!,"AAAAAF1f/hE=")</f>
        <v>#REF!</v>
      </c>
      <c r="S20" t="e">
        <f>AND(#REF!,"AAAAAF1f/hI=")</f>
        <v>#REF!</v>
      </c>
      <c r="T20" t="e">
        <f>AND(#REF!,"AAAAAF1f/hM=")</f>
        <v>#REF!</v>
      </c>
      <c r="U20" t="e">
        <f>AND(#REF!,"AAAAAF1f/hQ=")</f>
        <v>#REF!</v>
      </c>
      <c r="V20" t="e">
        <f>AND(#REF!,"AAAAAF1f/hU=")</f>
        <v>#REF!</v>
      </c>
      <c r="W20" t="e">
        <f>AND(#REF!,"AAAAAF1f/hY=")</f>
        <v>#REF!</v>
      </c>
      <c r="X20" t="e">
        <f>AND(#REF!,"AAAAAF1f/hc=")</f>
        <v>#REF!</v>
      </c>
      <c r="Y20" t="e">
        <f>AND(#REF!,"AAAAAF1f/hg=")</f>
        <v>#REF!</v>
      </c>
      <c r="Z20" t="e">
        <f>AND(#REF!,"AAAAAF1f/hk=")</f>
        <v>#REF!</v>
      </c>
      <c r="AA20" t="e">
        <f>AND(#REF!,"AAAAAF1f/ho=")</f>
        <v>#REF!</v>
      </c>
      <c r="AB20" t="e">
        <f>AND(#REF!,"AAAAAF1f/hs=")</f>
        <v>#REF!</v>
      </c>
      <c r="AC20" t="e">
        <f>AND(#REF!,"AAAAAF1f/hw=")</f>
        <v>#REF!</v>
      </c>
      <c r="AD20" t="e">
        <f>AND(#REF!,"AAAAAF1f/h0=")</f>
        <v>#REF!</v>
      </c>
      <c r="AE20" t="e">
        <f>AND(#REF!,"AAAAAF1f/h4=")</f>
        <v>#REF!</v>
      </c>
      <c r="AF20" t="e">
        <f>AND(#REF!,"AAAAAF1f/h8=")</f>
        <v>#REF!</v>
      </c>
      <c r="AG20" t="e">
        <f>AND(#REF!,"AAAAAF1f/iA=")</f>
        <v>#REF!</v>
      </c>
      <c r="AH20" t="e">
        <f>AND(#REF!,"AAAAAF1f/iE=")</f>
        <v>#REF!</v>
      </c>
      <c r="AI20" t="e">
        <f>IF(#REF!,"AAAAAF1f/iI=",0)</f>
        <v>#REF!</v>
      </c>
      <c r="AJ20" t="e">
        <f>AND(#REF!,"AAAAAF1f/iM=")</f>
        <v>#REF!</v>
      </c>
      <c r="AK20" t="e">
        <f>AND(#REF!,"AAAAAF1f/iQ=")</f>
        <v>#REF!</v>
      </c>
      <c r="AL20" t="e">
        <f>AND(#REF!,"AAAAAF1f/iU=")</f>
        <v>#REF!</v>
      </c>
      <c r="AM20" t="e">
        <f>AND(#REF!,"AAAAAF1f/iY=")</f>
        <v>#REF!</v>
      </c>
      <c r="AN20" t="e">
        <f>AND(#REF!,"AAAAAF1f/ic=")</f>
        <v>#REF!</v>
      </c>
      <c r="AO20" t="e">
        <f>AND(#REF!,"AAAAAF1f/ig=")</f>
        <v>#REF!</v>
      </c>
      <c r="AP20" t="e">
        <f>AND(#REF!,"AAAAAF1f/ik=")</f>
        <v>#REF!</v>
      </c>
      <c r="AQ20" t="e">
        <f>AND(#REF!,"AAAAAF1f/io=")</f>
        <v>#REF!</v>
      </c>
      <c r="AR20" t="e">
        <f>AND(#REF!,"AAAAAF1f/is=")</f>
        <v>#REF!</v>
      </c>
      <c r="AS20" t="e">
        <f>AND(#REF!,"AAAAAF1f/iw=")</f>
        <v>#REF!</v>
      </c>
      <c r="AT20" t="e">
        <f>AND(#REF!,"AAAAAF1f/i0=")</f>
        <v>#REF!</v>
      </c>
      <c r="AU20" t="e">
        <f>AND(#REF!,"AAAAAF1f/i4=")</f>
        <v>#REF!</v>
      </c>
      <c r="AV20" t="e">
        <f>AND(#REF!,"AAAAAF1f/i8=")</f>
        <v>#REF!</v>
      </c>
      <c r="AW20" t="e">
        <f>AND(#REF!,"AAAAAF1f/jA=")</f>
        <v>#REF!</v>
      </c>
      <c r="AX20" t="e">
        <f>AND(#REF!,"AAAAAF1f/jE=")</f>
        <v>#REF!</v>
      </c>
      <c r="AY20" t="e">
        <f>AND(#REF!,"AAAAAF1f/jI=")</f>
        <v>#REF!</v>
      </c>
      <c r="AZ20" t="e">
        <f>AND(#REF!,"AAAAAF1f/jM=")</f>
        <v>#REF!</v>
      </c>
      <c r="BA20" t="e">
        <f>AND(#REF!,"AAAAAF1f/jQ=")</f>
        <v>#REF!</v>
      </c>
      <c r="BB20" t="e">
        <f>AND(#REF!,"AAAAAF1f/jU=")</f>
        <v>#REF!</v>
      </c>
      <c r="BC20" t="e">
        <f>AND(#REF!,"AAAAAF1f/jY=")</f>
        <v>#REF!</v>
      </c>
      <c r="BD20" t="e">
        <f>AND(#REF!,"AAAAAF1f/jc=")</f>
        <v>#REF!</v>
      </c>
      <c r="BE20" t="e">
        <f>AND(#REF!,"AAAAAF1f/jg=")</f>
        <v>#REF!</v>
      </c>
      <c r="BF20" t="e">
        <f>AND(#REF!,"AAAAAF1f/jk=")</f>
        <v>#REF!</v>
      </c>
      <c r="BG20" t="e">
        <f>AND(#REF!,"AAAAAF1f/jo=")</f>
        <v>#REF!</v>
      </c>
      <c r="BH20" t="e">
        <f>AND(#REF!,"AAAAAF1f/js=")</f>
        <v>#REF!</v>
      </c>
      <c r="BI20" t="e">
        <f>AND(#REF!,"AAAAAF1f/jw=")</f>
        <v>#REF!</v>
      </c>
      <c r="BJ20" t="e">
        <f>AND(#REF!,"AAAAAF1f/j0=")</f>
        <v>#REF!</v>
      </c>
      <c r="BK20" t="e">
        <f>AND(#REF!,"AAAAAF1f/j4=")</f>
        <v>#REF!</v>
      </c>
      <c r="BL20" t="e">
        <f>AND(#REF!,"AAAAAF1f/j8=")</f>
        <v>#REF!</v>
      </c>
      <c r="BM20" t="e">
        <f>AND(#REF!,"AAAAAF1f/kA=")</f>
        <v>#REF!</v>
      </c>
      <c r="BN20" t="e">
        <f>AND(#REF!,"AAAAAF1f/kE=")</f>
        <v>#REF!</v>
      </c>
      <c r="BO20" t="e">
        <f>AND(#REF!,"AAAAAF1f/kI=")</f>
        <v>#REF!</v>
      </c>
      <c r="BP20" t="e">
        <f>AND(#REF!,"AAAAAF1f/kM=")</f>
        <v>#REF!</v>
      </c>
      <c r="BQ20" t="e">
        <f>AND(#REF!,"AAAAAF1f/kQ=")</f>
        <v>#REF!</v>
      </c>
      <c r="BR20" t="e">
        <f>AND(#REF!,"AAAAAF1f/kU=")</f>
        <v>#REF!</v>
      </c>
      <c r="BS20" t="e">
        <f>AND(#REF!,"AAAAAF1f/kY=")</f>
        <v>#REF!</v>
      </c>
      <c r="BT20" t="e">
        <f>AND(#REF!,"AAAAAF1f/kc=")</f>
        <v>#REF!</v>
      </c>
      <c r="BU20" t="e">
        <f>AND(#REF!,"AAAAAF1f/kg=")</f>
        <v>#REF!</v>
      </c>
      <c r="BV20" t="e">
        <f>AND(#REF!,"AAAAAF1f/kk=")</f>
        <v>#REF!</v>
      </c>
      <c r="BW20" t="e">
        <f>AND(#REF!,"AAAAAF1f/ko=")</f>
        <v>#REF!</v>
      </c>
      <c r="BX20" t="e">
        <f>AND(#REF!,"AAAAAF1f/ks=")</f>
        <v>#REF!</v>
      </c>
      <c r="BY20" t="e">
        <f>AND(#REF!,"AAAAAF1f/kw=")</f>
        <v>#REF!</v>
      </c>
      <c r="BZ20" t="e">
        <f>AND(#REF!,"AAAAAF1f/k0=")</f>
        <v>#REF!</v>
      </c>
      <c r="CA20" t="e">
        <f>AND(#REF!,"AAAAAF1f/k4=")</f>
        <v>#REF!</v>
      </c>
      <c r="CB20" t="e">
        <f>AND(#REF!,"AAAAAF1f/k8=")</f>
        <v>#REF!</v>
      </c>
      <c r="CC20" t="e">
        <f>AND(#REF!,"AAAAAF1f/lA=")</f>
        <v>#REF!</v>
      </c>
      <c r="CD20" t="e">
        <f>AND(#REF!,"AAAAAF1f/lE=")</f>
        <v>#REF!</v>
      </c>
      <c r="CE20" t="e">
        <f>AND(#REF!,"AAAAAF1f/lI=")</f>
        <v>#REF!</v>
      </c>
      <c r="CF20" t="e">
        <f>AND(#REF!,"AAAAAF1f/lM=")</f>
        <v>#REF!</v>
      </c>
      <c r="CG20" t="e">
        <f>AND(#REF!,"AAAAAF1f/lQ=")</f>
        <v>#REF!</v>
      </c>
      <c r="CH20" t="e">
        <f>AND(#REF!,"AAAAAF1f/lU=")</f>
        <v>#REF!</v>
      </c>
      <c r="CI20" t="e">
        <f>AND(#REF!,"AAAAAF1f/lY=")</f>
        <v>#REF!</v>
      </c>
      <c r="CJ20" t="e">
        <f>AND(#REF!,"AAAAAF1f/lc=")</f>
        <v>#REF!</v>
      </c>
      <c r="CK20" t="e">
        <f>AND(#REF!,"AAAAAF1f/lg=")</f>
        <v>#REF!</v>
      </c>
      <c r="CL20" t="e">
        <f>AND(#REF!,"AAAAAF1f/lk=")</f>
        <v>#REF!</v>
      </c>
      <c r="CM20" t="e">
        <f>AND(#REF!,"AAAAAF1f/lo=")</f>
        <v>#REF!</v>
      </c>
      <c r="CN20" t="e">
        <f>AND(#REF!,"AAAAAF1f/ls=")</f>
        <v>#REF!</v>
      </c>
      <c r="CO20" t="e">
        <f>AND(#REF!,"AAAAAF1f/lw=")</f>
        <v>#REF!</v>
      </c>
      <c r="CP20" t="e">
        <f>AND(#REF!,"AAAAAF1f/l0=")</f>
        <v>#REF!</v>
      </c>
      <c r="CQ20" t="e">
        <f>AND(#REF!,"AAAAAF1f/l4=")</f>
        <v>#REF!</v>
      </c>
      <c r="CR20" t="e">
        <f>AND(#REF!,"AAAAAF1f/l8=")</f>
        <v>#REF!</v>
      </c>
      <c r="CS20" t="e">
        <f>AND(#REF!,"AAAAAF1f/mA=")</f>
        <v>#REF!</v>
      </c>
      <c r="CT20" t="e">
        <f>AND(#REF!,"AAAAAF1f/mE=")</f>
        <v>#REF!</v>
      </c>
      <c r="CU20" t="e">
        <f>AND(#REF!,"AAAAAF1f/mI=")</f>
        <v>#REF!</v>
      </c>
      <c r="CV20" t="e">
        <f>AND(#REF!,"AAAAAF1f/mM=")</f>
        <v>#REF!</v>
      </c>
      <c r="CW20" t="e">
        <f>AND(#REF!,"AAAAAF1f/mQ=")</f>
        <v>#REF!</v>
      </c>
      <c r="CX20" t="e">
        <f>AND(#REF!,"AAAAAF1f/mU=")</f>
        <v>#REF!</v>
      </c>
      <c r="CY20" t="e">
        <f>AND(#REF!,"AAAAAF1f/mY=")</f>
        <v>#REF!</v>
      </c>
      <c r="CZ20" t="e">
        <f>IF(#REF!,"AAAAAF1f/mc=",0)</f>
        <v>#REF!</v>
      </c>
      <c r="DA20" t="e">
        <f>AND(#REF!,"AAAAAF1f/mg=")</f>
        <v>#REF!</v>
      </c>
      <c r="DB20" t="e">
        <f>AND(#REF!,"AAAAAF1f/mk=")</f>
        <v>#REF!</v>
      </c>
      <c r="DC20" t="e">
        <f>AND(#REF!,"AAAAAF1f/mo=")</f>
        <v>#REF!</v>
      </c>
      <c r="DD20" t="e">
        <f>AND(#REF!,"AAAAAF1f/ms=")</f>
        <v>#REF!</v>
      </c>
      <c r="DE20" t="e">
        <f>AND(#REF!,"AAAAAF1f/mw=")</f>
        <v>#REF!</v>
      </c>
      <c r="DF20" t="e">
        <f>AND(#REF!,"AAAAAF1f/m0=")</f>
        <v>#REF!</v>
      </c>
      <c r="DG20" t="e">
        <f>AND(#REF!,"AAAAAF1f/m4=")</f>
        <v>#REF!</v>
      </c>
      <c r="DH20" t="e">
        <f>AND(#REF!,"AAAAAF1f/m8=")</f>
        <v>#REF!</v>
      </c>
      <c r="DI20" t="e">
        <f>AND(#REF!,"AAAAAF1f/nA=")</f>
        <v>#REF!</v>
      </c>
      <c r="DJ20" t="e">
        <f>AND(#REF!,"AAAAAF1f/nE=")</f>
        <v>#REF!</v>
      </c>
      <c r="DK20" t="e">
        <f>AND(#REF!,"AAAAAF1f/nI=")</f>
        <v>#REF!</v>
      </c>
      <c r="DL20" t="e">
        <f>AND(#REF!,"AAAAAF1f/nM=")</f>
        <v>#REF!</v>
      </c>
      <c r="DM20" t="e">
        <f>AND(#REF!,"AAAAAF1f/nQ=")</f>
        <v>#REF!</v>
      </c>
      <c r="DN20" t="e">
        <f>AND(#REF!,"AAAAAF1f/nU=")</f>
        <v>#REF!</v>
      </c>
      <c r="DO20" t="e">
        <f>AND(#REF!,"AAAAAF1f/nY=")</f>
        <v>#REF!</v>
      </c>
      <c r="DP20" t="e">
        <f>AND(#REF!,"AAAAAF1f/nc=")</f>
        <v>#REF!</v>
      </c>
      <c r="DQ20" t="e">
        <f>AND(#REF!,"AAAAAF1f/ng=")</f>
        <v>#REF!</v>
      </c>
      <c r="DR20" t="e">
        <f>AND(#REF!,"AAAAAF1f/nk=")</f>
        <v>#REF!</v>
      </c>
      <c r="DS20" t="e">
        <f>AND(#REF!,"AAAAAF1f/no=")</f>
        <v>#REF!</v>
      </c>
      <c r="DT20" t="e">
        <f>AND(#REF!,"AAAAAF1f/ns=")</f>
        <v>#REF!</v>
      </c>
      <c r="DU20" t="e">
        <f>AND(#REF!,"AAAAAF1f/nw=")</f>
        <v>#REF!</v>
      </c>
      <c r="DV20" t="e">
        <f>AND(#REF!,"AAAAAF1f/n0=")</f>
        <v>#REF!</v>
      </c>
      <c r="DW20" t="e">
        <f>AND(#REF!,"AAAAAF1f/n4=")</f>
        <v>#REF!</v>
      </c>
      <c r="DX20" t="e">
        <f>AND(#REF!,"AAAAAF1f/n8=")</f>
        <v>#REF!</v>
      </c>
      <c r="DY20" t="e">
        <f>AND(#REF!,"AAAAAF1f/oA=")</f>
        <v>#REF!</v>
      </c>
      <c r="DZ20" t="e">
        <f>AND(#REF!,"AAAAAF1f/oE=")</f>
        <v>#REF!</v>
      </c>
      <c r="EA20" t="e">
        <f>AND(#REF!,"AAAAAF1f/oI=")</f>
        <v>#REF!</v>
      </c>
      <c r="EB20" t="e">
        <f>AND(#REF!,"AAAAAF1f/oM=")</f>
        <v>#REF!</v>
      </c>
      <c r="EC20" t="e">
        <f>AND(#REF!,"AAAAAF1f/oQ=")</f>
        <v>#REF!</v>
      </c>
      <c r="ED20" t="e">
        <f>AND(#REF!,"AAAAAF1f/oU=")</f>
        <v>#REF!</v>
      </c>
      <c r="EE20" t="e">
        <f>AND(#REF!,"AAAAAF1f/oY=")</f>
        <v>#REF!</v>
      </c>
      <c r="EF20" t="e">
        <f>AND(#REF!,"AAAAAF1f/oc=")</f>
        <v>#REF!</v>
      </c>
      <c r="EG20" t="e">
        <f>AND(#REF!,"AAAAAF1f/og=")</f>
        <v>#REF!</v>
      </c>
      <c r="EH20" t="e">
        <f>AND(#REF!,"AAAAAF1f/ok=")</f>
        <v>#REF!</v>
      </c>
      <c r="EI20" t="e">
        <f>AND(#REF!,"AAAAAF1f/oo=")</f>
        <v>#REF!</v>
      </c>
      <c r="EJ20" t="e">
        <f>AND(#REF!,"AAAAAF1f/os=")</f>
        <v>#REF!</v>
      </c>
      <c r="EK20" t="e">
        <f>AND(#REF!,"AAAAAF1f/ow=")</f>
        <v>#REF!</v>
      </c>
      <c r="EL20" t="e">
        <f>AND(#REF!,"AAAAAF1f/o0=")</f>
        <v>#REF!</v>
      </c>
      <c r="EM20" t="e">
        <f>AND(#REF!,"AAAAAF1f/o4=")</f>
        <v>#REF!</v>
      </c>
      <c r="EN20" t="e">
        <f>AND(#REF!,"AAAAAF1f/o8=")</f>
        <v>#REF!</v>
      </c>
      <c r="EO20" t="e">
        <f>AND(#REF!,"AAAAAF1f/pA=")</f>
        <v>#REF!</v>
      </c>
      <c r="EP20" t="e">
        <f>AND(#REF!,"AAAAAF1f/pE=")</f>
        <v>#REF!</v>
      </c>
      <c r="EQ20" t="e">
        <f>AND(#REF!,"AAAAAF1f/pI=")</f>
        <v>#REF!</v>
      </c>
      <c r="ER20" t="e">
        <f>AND(#REF!,"AAAAAF1f/pM=")</f>
        <v>#REF!</v>
      </c>
      <c r="ES20" t="e">
        <f>AND(#REF!,"AAAAAF1f/pQ=")</f>
        <v>#REF!</v>
      </c>
      <c r="ET20" t="e">
        <f>AND(#REF!,"AAAAAF1f/pU=")</f>
        <v>#REF!</v>
      </c>
      <c r="EU20" t="e">
        <f>AND(#REF!,"AAAAAF1f/pY=")</f>
        <v>#REF!</v>
      </c>
      <c r="EV20" t="e">
        <f>AND(#REF!,"AAAAAF1f/pc=")</f>
        <v>#REF!</v>
      </c>
      <c r="EW20" t="e">
        <f>AND(#REF!,"AAAAAF1f/pg=")</f>
        <v>#REF!</v>
      </c>
      <c r="EX20" t="e">
        <f>AND(#REF!,"AAAAAF1f/pk=")</f>
        <v>#REF!</v>
      </c>
      <c r="EY20" t="e">
        <f>AND(#REF!,"AAAAAF1f/po=")</f>
        <v>#REF!</v>
      </c>
      <c r="EZ20" t="e">
        <f>AND(#REF!,"AAAAAF1f/ps=")</f>
        <v>#REF!</v>
      </c>
      <c r="FA20" t="e">
        <f>AND(#REF!,"AAAAAF1f/pw=")</f>
        <v>#REF!</v>
      </c>
      <c r="FB20" t="e">
        <f>AND(#REF!,"AAAAAF1f/p0=")</f>
        <v>#REF!</v>
      </c>
      <c r="FC20" t="e">
        <f>AND(#REF!,"AAAAAF1f/p4=")</f>
        <v>#REF!</v>
      </c>
      <c r="FD20" t="e">
        <f>AND(#REF!,"AAAAAF1f/p8=")</f>
        <v>#REF!</v>
      </c>
      <c r="FE20" t="e">
        <f>AND(#REF!,"AAAAAF1f/qA=")</f>
        <v>#REF!</v>
      </c>
      <c r="FF20" t="e">
        <f>AND(#REF!,"AAAAAF1f/qE=")</f>
        <v>#REF!</v>
      </c>
      <c r="FG20" t="e">
        <f>AND(#REF!,"AAAAAF1f/qI=")</f>
        <v>#REF!</v>
      </c>
      <c r="FH20" t="e">
        <f>AND(#REF!,"AAAAAF1f/qM=")</f>
        <v>#REF!</v>
      </c>
      <c r="FI20" t="e">
        <f>AND(#REF!,"AAAAAF1f/qQ=")</f>
        <v>#REF!</v>
      </c>
      <c r="FJ20" t="e">
        <f>AND(#REF!,"AAAAAF1f/qU=")</f>
        <v>#REF!</v>
      </c>
      <c r="FK20" t="e">
        <f>AND(#REF!,"AAAAAF1f/qY=")</f>
        <v>#REF!</v>
      </c>
      <c r="FL20" t="e">
        <f>AND(#REF!,"AAAAAF1f/qc=")</f>
        <v>#REF!</v>
      </c>
      <c r="FM20" t="e">
        <f>AND(#REF!,"AAAAAF1f/qg=")</f>
        <v>#REF!</v>
      </c>
      <c r="FN20" t="e">
        <f>AND(#REF!,"AAAAAF1f/qk=")</f>
        <v>#REF!</v>
      </c>
      <c r="FO20" t="e">
        <f>AND(#REF!,"AAAAAF1f/qo=")</f>
        <v>#REF!</v>
      </c>
      <c r="FP20" t="e">
        <f>AND(#REF!,"AAAAAF1f/qs=")</f>
        <v>#REF!</v>
      </c>
      <c r="FQ20" t="e">
        <f>IF(#REF!,"AAAAAF1f/qw=",0)</f>
        <v>#REF!</v>
      </c>
      <c r="FR20" t="e">
        <f>AND(#REF!,"AAAAAF1f/q0=")</f>
        <v>#REF!</v>
      </c>
      <c r="FS20" t="e">
        <f>AND(#REF!,"AAAAAF1f/q4=")</f>
        <v>#REF!</v>
      </c>
      <c r="FT20" t="e">
        <f>AND(#REF!,"AAAAAF1f/q8=")</f>
        <v>#REF!</v>
      </c>
      <c r="FU20" t="e">
        <f>AND(#REF!,"AAAAAF1f/rA=")</f>
        <v>#REF!</v>
      </c>
      <c r="FV20" t="e">
        <f>AND(#REF!,"AAAAAF1f/rE=")</f>
        <v>#REF!</v>
      </c>
      <c r="FW20" t="e">
        <f>AND(#REF!,"AAAAAF1f/rI=")</f>
        <v>#REF!</v>
      </c>
      <c r="FX20" t="e">
        <f>AND(#REF!,"AAAAAF1f/rM=")</f>
        <v>#REF!</v>
      </c>
      <c r="FY20" t="e">
        <f>AND(#REF!,"AAAAAF1f/rQ=")</f>
        <v>#REF!</v>
      </c>
      <c r="FZ20" t="e">
        <f>AND(#REF!,"AAAAAF1f/rU=")</f>
        <v>#REF!</v>
      </c>
      <c r="GA20" t="e">
        <f>AND(#REF!,"AAAAAF1f/rY=")</f>
        <v>#REF!</v>
      </c>
      <c r="GB20" t="e">
        <f>AND(#REF!,"AAAAAF1f/rc=")</f>
        <v>#REF!</v>
      </c>
      <c r="GC20" t="e">
        <f>AND(#REF!,"AAAAAF1f/rg=")</f>
        <v>#REF!</v>
      </c>
      <c r="GD20" t="e">
        <f>AND(#REF!,"AAAAAF1f/rk=")</f>
        <v>#REF!</v>
      </c>
      <c r="GE20" t="e">
        <f>AND(#REF!,"AAAAAF1f/ro=")</f>
        <v>#REF!</v>
      </c>
      <c r="GF20" t="e">
        <f>AND(#REF!,"AAAAAF1f/rs=")</f>
        <v>#REF!</v>
      </c>
      <c r="GG20" t="e">
        <f>AND(#REF!,"AAAAAF1f/rw=")</f>
        <v>#REF!</v>
      </c>
      <c r="GH20" t="e">
        <f>AND(#REF!,"AAAAAF1f/r0=")</f>
        <v>#REF!</v>
      </c>
      <c r="GI20" t="e">
        <f>AND(#REF!,"AAAAAF1f/r4=")</f>
        <v>#REF!</v>
      </c>
      <c r="GJ20" t="e">
        <f>AND(#REF!,"AAAAAF1f/r8=")</f>
        <v>#REF!</v>
      </c>
      <c r="GK20" t="e">
        <f>AND(#REF!,"AAAAAF1f/sA=")</f>
        <v>#REF!</v>
      </c>
      <c r="GL20" t="e">
        <f>AND(#REF!,"AAAAAF1f/sE=")</f>
        <v>#REF!</v>
      </c>
      <c r="GM20" t="e">
        <f>AND(#REF!,"AAAAAF1f/sI=")</f>
        <v>#REF!</v>
      </c>
      <c r="GN20" t="e">
        <f>AND(#REF!,"AAAAAF1f/sM=")</f>
        <v>#REF!</v>
      </c>
      <c r="GO20" t="e">
        <f>AND(#REF!,"AAAAAF1f/sQ=")</f>
        <v>#REF!</v>
      </c>
      <c r="GP20" t="e">
        <f>AND(#REF!,"AAAAAF1f/sU=")</f>
        <v>#REF!</v>
      </c>
      <c r="GQ20" t="e">
        <f>AND(#REF!,"AAAAAF1f/sY=")</f>
        <v>#REF!</v>
      </c>
      <c r="GR20" t="e">
        <f>AND(#REF!,"AAAAAF1f/sc=")</f>
        <v>#REF!</v>
      </c>
      <c r="GS20" t="e">
        <f>AND(#REF!,"AAAAAF1f/sg=")</f>
        <v>#REF!</v>
      </c>
      <c r="GT20" t="e">
        <f>AND(#REF!,"AAAAAF1f/sk=")</f>
        <v>#REF!</v>
      </c>
      <c r="GU20" t="e">
        <f>AND(#REF!,"AAAAAF1f/so=")</f>
        <v>#REF!</v>
      </c>
      <c r="GV20" t="e">
        <f>AND(#REF!,"AAAAAF1f/ss=")</f>
        <v>#REF!</v>
      </c>
      <c r="GW20" t="e">
        <f>AND(#REF!,"AAAAAF1f/sw=")</f>
        <v>#REF!</v>
      </c>
      <c r="GX20" t="e">
        <f>AND(#REF!,"AAAAAF1f/s0=")</f>
        <v>#REF!</v>
      </c>
      <c r="GY20" t="e">
        <f>AND(#REF!,"AAAAAF1f/s4=")</f>
        <v>#REF!</v>
      </c>
      <c r="GZ20" t="e">
        <f>AND(#REF!,"AAAAAF1f/s8=")</f>
        <v>#REF!</v>
      </c>
      <c r="HA20" t="e">
        <f>AND(#REF!,"AAAAAF1f/tA=")</f>
        <v>#REF!</v>
      </c>
      <c r="HB20" t="e">
        <f>AND(#REF!,"AAAAAF1f/tE=")</f>
        <v>#REF!</v>
      </c>
      <c r="HC20" t="e">
        <f>AND(#REF!,"AAAAAF1f/tI=")</f>
        <v>#REF!</v>
      </c>
      <c r="HD20" t="e">
        <f>AND(#REF!,"AAAAAF1f/tM=")</f>
        <v>#REF!</v>
      </c>
      <c r="HE20" t="e">
        <f>AND(#REF!,"AAAAAF1f/tQ=")</f>
        <v>#REF!</v>
      </c>
      <c r="HF20" t="e">
        <f>AND(#REF!,"AAAAAF1f/tU=")</f>
        <v>#REF!</v>
      </c>
      <c r="HG20" t="e">
        <f>AND(#REF!,"AAAAAF1f/tY=")</f>
        <v>#REF!</v>
      </c>
      <c r="HH20" t="e">
        <f>AND(#REF!,"AAAAAF1f/tc=")</f>
        <v>#REF!</v>
      </c>
      <c r="HI20" t="e">
        <f>AND(#REF!,"AAAAAF1f/tg=")</f>
        <v>#REF!</v>
      </c>
      <c r="HJ20" t="e">
        <f>AND(#REF!,"AAAAAF1f/tk=")</f>
        <v>#REF!</v>
      </c>
      <c r="HK20" t="e">
        <f>AND(#REF!,"AAAAAF1f/to=")</f>
        <v>#REF!</v>
      </c>
      <c r="HL20" t="e">
        <f>AND(#REF!,"AAAAAF1f/ts=")</f>
        <v>#REF!</v>
      </c>
      <c r="HM20" t="e">
        <f>AND(#REF!,"AAAAAF1f/tw=")</f>
        <v>#REF!</v>
      </c>
      <c r="HN20" t="e">
        <f>AND(#REF!,"AAAAAF1f/t0=")</f>
        <v>#REF!</v>
      </c>
      <c r="HO20" t="e">
        <f>AND(#REF!,"AAAAAF1f/t4=")</f>
        <v>#REF!</v>
      </c>
      <c r="HP20" t="e">
        <f>AND(#REF!,"AAAAAF1f/t8=")</f>
        <v>#REF!</v>
      </c>
      <c r="HQ20" t="e">
        <f>AND(#REF!,"AAAAAF1f/uA=")</f>
        <v>#REF!</v>
      </c>
      <c r="HR20" t="e">
        <f>AND(#REF!,"AAAAAF1f/uE=")</f>
        <v>#REF!</v>
      </c>
      <c r="HS20" t="e">
        <f>AND(#REF!,"AAAAAF1f/uI=")</f>
        <v>#REF!</v>
      </c>
      <c r="HT20" t="e">
        <f>AND(#REF!,"AAAAAF1f/uM=")</f>
        <v>#REF!</v>
      </c>
      <c r="HU20" t="e">
        <f>AND(#REF!,"AAAAAF1f/uQ=")</f>
        <v>#REF!</v>
      </c>
      <c r="HV20" t="e">
        <f>AND(#REF!,"AAAAAF1f/uU=")</f>
        <v>#REF!</v>
      </c>
      <c r="HW20" t="e">
        <f>AND(#REF!,"AAAAAF1f/uY=")</f>
        <v>#REF!</v>
      </c>
      <c r="HX20" t="e">
        <f>AND(#REF!,"AAAAAF1f/uc=")</f>
        <v>#REF!</v>
      </c>
      <c r="HY20" t="e">
        <f>AND(#REF!,"AAAAAF1f/ug=")</f>
        <v>#REF!</v>
      </c>
      <c r="HZ20" t="e">
        <f>AND(#REF!,"AAAAAF1f/uk=")</f>
        <v>#REF!</v>
      </c>
      <c r="IA20" t="e">
        <f>AND(#REF!,"AAAAAF1f/uo=")</f>
        <v>#REF!</v>
      </c>
      <c r="IB20" t="e">
        <f>AND(#REF!,"AAAAAF1f/us=")</f>
        <v>#REF!</v>
      </c>
      <c r="IC20" t="e">
        <f>AND(#REF!,"AAAAAF1f/uw=")</f>
        <v>#REF!</v>
      </c>
      <c r="ID20" t="e">
        <f>AND(#REF!,"AAAAAF1f/u0=")</f>
        <v>#REF!</v>
      </c>
      <c r="IE20" t="e">
        <f>AND(#REF!,"AAAAAF1f/u4=")</f>
        <v>#REF!</v>
      </c>
      <c r="IF20" t="e">
        <f>AND(#REF!,"AAAAAF1f/u8=")</f>
        <v>#REF!</v>
      </c>
      <c r="IG20" t="e">
        <f>AND(#REF!,"AAAAAF1f/vA=")</f>
        <v>#REF!</v>
      </c>
      <c r="IH20" t="e">
        <f>IF(#REF!,"AAAAAF1f/vE=",0)</f>
        <v>#REF!</v>
      </c>
      <c r="II20" t="e">
        <f>AND(#REF!,"AAAAAF1f/vI=")</f>
        <v>#REF!</v>
      </c>
      <c r="IJ20" t="e">
        <f>AND(#REF!,"AAAAAF1f/vM=")</f>
        <v>#REF!</v>
      </c>
      <c r="IK20" t="e">
        <f>AND(#REF!,"AAAAAF1f/vQ=")</f>
        <v>#REF!</v>
      </c>
      <c r="IL20" t="e">
        <f>AND(#REF!,"AAAAAF1f/vU=")</f>
        <v>#REF!</v>
      </c>
      <c r="IM20" t="e">
        <f>AND(#REF!,"AAAAAF1f/vY=")</f>
        <v>#REF!</v>
      </c>
      <c r="IN20" t="e">
        <f>AND(#REF!,"AAAAAF1f/vc=")</f>
        <v>#REF!</v>
      </c>
      <c r="IO20" t="e">
        <f>AND(#REF!,"AAAAAF1f/vg=")</f>
        <v>#REF!</v>
      </c>
      <c r="IP20" t="e">
        <f>AND(#REF!,"AAAAAF1f/vk=")</f>
        <v>#REF!</v>
      </c>
      <c r="IQ20" t="e">
        <f>AND(#REF!,"AAAAAF1f/vo=")</f>
        <v>#REF!</v>
      </c>
      <c r="IR20" t="e">
        <f>AND(#REF!,"AAAAAF1f/vs=")</f>
        <v>#REF!</v>
      </c>
      <c r="IS20" t="e">
        <f>AND(#REF!,"AAAAAF1f/vw=")</f>
        <v>#REF!</v>
      </c>
      <c r="IT20" t="e">
        <f>AND(#REF!,"AAAAAF1f/v0=")</f>
        <v>#REF!</v>
      </c>
      <c r="IU20" t="e">
        <f>AND(#REF!,"AAAAAF1f/v4=")</f>
        <v>#REF!</v>
      </c>
      <c r="IV20" t="e">
        <f>AND(#REF!,"AAAAAF1f/v8=")</f>
        <v>#REF!</v>
      </c>
    </row>
    <row r="21" spans="1:256" x14ac:dyDescent="0.2">
      <c r="A21" t="e">
        <f>AND(#REF!,"AAAAABev9wA=")</f>
        <v>#REF!</v>
      </c>
      <c r="B21" t="e">
        <f>AND(#REF!,"AAAAABev9wE=")</f>
        <v>#REF!</v>
      </c>
      <c r="C21" t="e">
        <f>AND(#REF!,"AAAAABev9wI=")</f>
        <v>#REF!</v>
      </c>
      <c r="D21" t="e">
        <f>AND(#REF!,"AAAAABev9wM=")</f>
        <v>#REF!</v>
      </c>
      <c r="E21" t="e">
        <f>AND(#REF!,"AAAAABev9wQ=")</f>
        <v>#REF!</v>
      </c>
      <c r="F21" t="e">
        <f>AND(#REF!,"AAAAABev9wU=")</f>
        <v>#REF!</v>
      </c>
      <c r="G21" t="e">
        <f>AND(#REF!,"AAAAABev9wY=")</f>
        <v>#REF!</v>
      </c>
      <c r="H21" t="e">
        <f>AND(#REF!,"AAAAABev9wc=")</f>
        <v>#REF!</v>
      </c>
      <c r="I21" t="e">
        <f>AND(#REF!,"AAAAABev9wg=")</f>
        <v>#REF!</v>
      </c>
      <c r="J21" t="e">
        <f>AND(#REF!,"AAAAABev9wk=")</f>
        <v>#REF!</v>
      </c>
      <c r="K21" t="e">
        <f>AND(#REF!,"AAAAABev9wo=")</f>
        <v>#REF!</v>
      </c>
      <c r="L21" t="e">
        <f>AND(#REF!,"AAAAABev9ws=")</f>
        <v>#REF!</v>
      </c>
      <c r="M21" t="e">
        <f>AND(#REF!,"AAAAABev9ww=")</f>
        <v>#REF!</v>
      </c>
      <c r="N21" t="e">
        <f>AND(#REF!,"AAAAABev9w0=")</f>
        <v>#REF!</v>
      </c>
      <c r="O21" t="e">
        <f>AND(#REF!,"AAAAABev9w4=")</f>
        <v>#REF!</v>
      </c>
      <c r="P21" t="e">
        <f>AND(#REF!,"AAAAABev9w8=")</f>
        <v>#REF!</v>
      </c>
      <c r="Q21" t="e">
        <f>AND(#REF!,"AAAAABev9xA=")</f>
        <v>#REF!</v>
      </c>
      <c r="R21" t="e">
        <f>AND(#REF!,"AAAAABev9xE=")</f>
        <v>#REF!</v>
      </c>
      <c r="S21" t="e">
        <f>AND(#REF!,"AAAAABev9xI=")</f>
        <v>#REF!</v>
      </c>
      <c r="T21" t="e">
        <f>AND(#REF!,"AAAAABev9xM=")</f>
        <v>#REF!</v>
      </c>
      <c r="U21" t="e">
        <f>AND(#REF!,"AAAAABev9xQ=")</f>
        <v>#REF!</v>
      </c>
      <c r="V21" t="e">
        <f>AND(#REF!,"AAAAABev9xU=")</f>
        <v>#REF!</v>
      </c>
      <c r="W21" t="e">
        <f>AND(#REF!,"AAAAABev9xY=")</f>
        <v>#REF!</v>
      </c>
      <c r="X21" t="e">
        <f>AND(#REF!,"AAAAABev9xc=")</f>
        <v>#REF!</v>
      </c>
      <c r="Y21" t="e">
        <f>AND(#REF!,"AAAAABev9xg=")</f>
        <v>#REF!</v>
      </c>
      <c r="Z21" t="e">
        <f>AND(#REF!,"AAAAABev9xk=")</f>
        <v>#REF!</v>
      </c>
      <c r="AA21" t="e">
        <f>AND(#REF!,"AAAAABev9xo=")</f>
        <v>#REF!</v>
      </c>
      <c r="AB21" t="e">
        <f>AND(#REF!,"AAAAABev9xs=")</f>
        <v>#REF!</v>
      </c>
      <c r="AC21" t="e">
        <f>AND(#REF!,"AAAAABev9xw=")</f>
        <v>#REF!</v>
      </c>
      <c r="AD21" t="e">
        <f>AND(#REF!,"AAAAABev9x0=")</f>
        <v>#REF!</v>
      </c>
      <c r="AE21" t="e">
        <f>AND(#REF!,"AAAAABev9x4=")</f>
        <v>#REF!</v>
      </c>
      <c r="AF21" t="e">
        <f>AND(#REF!,"AAAAABev9x8=")</f>
        <v>#REF!</v>
      </c>
      <c r="AG21" t="e">
        <f>AND(#REF!,"AAAAABev9yA=")</f>
        <v>#REF!</v>
      </c>
      <c r="AH21" t="e">
        <f>AND(#REF!,"AAAAABev9yE=")</f>
        <v>#REF!</v>
      </c>
      <c r="AI21" t="e">
        <f>AND(#REF!,"AAAAABev9yI=")</f>
        <v>#REF!</v>
      </c>
      <c r="AJ21" t="e">
        <f>AND(#REF!,"AAAAABev9yM=")</f>
        <v>#REF!</v>
      </c>
      <c r="AK21" t="e">
        <f>AND(#REF!,"AAAAABev9yQ=")</f>
        <v>#REF!</v>
      </c>
      <c r="AL21" t="e">
        <f>AND(#REF!,"AAAAABev9yU=")</f>
        <v>#REF!</v>
      </c>
      <c r="AM21" t="e">
        <f>AND(#REF!,"AAAAABev9yY=")</f>
        <v>#REF!</v>
      </c>
      <c r="AN21" t="e">
        <f>AND(#REF!,"AAAAABev9yc=")</f>
        <v>#REF!</v>
      </c>
      <c r="AO21" t="e">
        <f>AND(#REF!,"AAAAABev9yg=")</f>
        <v>#REF!</v>
      </c>
      <c r="AP21" t="e">
        <f>AND(#REF!,"AAAAABev9yk=")</f>
        <v>#REF!</v>
      </c>
      <c r="AQ21" t="e">
        <f>AND(#REF!,"AAAAABev9yo=")</f>
        <v>#REF!</v>
      </c>
      <c r="AR21" t="e">
        <f>AND(#REF!,"AAAAABev9ys=")</f>
        <v>#REF!</v>
      </c>
      <c r="AS21" t="e">
        <f>AND(#REF!,"AAAAABev9yw=")</f>
        <v>#REF!</v>
      </c>
      <c r="AT21" t="e">
        <f>AND(#REF!,"AAAAABev9y0=")</f>
        <v>#REF!</v>
      </c>
      <c r="AU21" t="e">
        <f>AND(#REF!,"AAAAABev9y4=")</f>
        <v>#REF!</v>
      </c>
      <c r="AV21" t="e">
        <f>AND(#REF!,"AAAAABev9y8=")</f>
        <v>#REF!</v>
      </c>
      <c r="AW21" t="e">
        <f>AND(#REF!,"AAAAABev9zA=")</f>
        <v>#REF!</v>
      </c>
      <c r="AX21" t="e">
        <f>AND(#REF!,"AAAAABev9zE=")</f>
        <v>#REF!</v>
      </c>
      <c r="AY21" t="e">
        <f>AND(#REF!,"AAAAABev9zI=")</f>
        <v>#REF!</v>
      </c>
      <c r="AZ21" t="e">
        <f>AND(#REF!,"AAAAABev9zM=")</f>
        <v>#REF!</v>
      </c>
      <c r="BA21" t="e">
        <f>AND(#REF!,"AAAAABev9zQ=")</f>
        <v>#REF!</v>
      </c>
      <c r="BB21" t="e">
        <f>AND(#REF!,"AAAAABev9zU=")</f>
        <v>#REF!</v>
      </c>
      <c r="BC21" t="e">
        <f>IF(#REF!,"AAAAABev9zY=",0)</f>
        <v>#REF!</v>
      </c>
      <c r="BD21" t="e">
        <f>AND(#REF!,"AAAAABev9zc=")</f>
        <v>#REF!</v>
      </c>
      <c r="BE21" t="e">
        <f>AND(#REF!,"AAAAABev9zg=")</f>
        <v>#REF!</v>
      </c>
      <c r="BF21" t="e">
        <f>AND(#REF!,"AAAAABev9zk=")</f>
        <v>#REF!</v>
      </c>
      <c r="BG21" t="e">
        <f>AND(#REF!,"AAAAABev9zo=")</f>
        <v>#REF!</v>
      </c>
      <c r="BH21" t="e">
        <f>AND(#REF!,"AAAAABev9zs=")</f>
        <v>#REF!</v>
      </c>
      <c r="BI21" t="e">
        <f>AND(#REF!,"AAAAABev9zw=")</f>
        <v>#REF!</v>
      </c>
      <c r="BJ21" t="e">
        <f>AND(#REF!,"AAAAABev9z0=")</f>
        <v>#REF!</v>
      </c>
      <c r="BK21" t="e">
        <f>AND(#REF!,"AAAAABev9z4=")</f>
        <v>#REF!</v>
      </c>
      <c r="BL21" t="e">
        <f>AND(#REF!,"AAAAABev9z8=")</f>
        <v>#REF!</v>
      </c>
      <c r="BM21" t="e">
        <f>AND(#REF!,"AAAAABev90A=")</f>
        <v>#REF!</v>
      </c>
      <c r="BN21" t="e">
        <f>AND(#REF!,"AAAAABev90E=")</f>
        <v>#REF!</v>
      </c>
      <c r="BO21" t="e">
        <f>AND(#REF!,"AAAAABev90I=")</f>
        <v>#REF!</v>
      </c>
      <c r="BP21" t="e">
        <f>AND(#REF!,"AAAAABev90M=")</f>
        <v>#REF!</v>
      </c>
      <c r="BQ21" t="e">
        <f>AND(#REF!,"AAAAABev90Q=")</f>
        <v>#REF!</v>
      </c>
      <c r="BR21" t="e">
        <f>AND(#REF!,"AAAAABev90U=")</f>
        <v>#REF!</v>
      </c>
      <c r="BS21" t="e">
        <f>AND(#REF!,"AAAAABev90Y=")</f>
        <v>#REF!</v>
      </c>
      <c r="BT21" t="e">
        <f>AND(#REF!,"AAAAABev90c=")</f>
        <v>#REF!</v>
      </c>
      <c r="BU21" t="e">
        <f>AND(#REF!,"AAAAABev90g=")</f>
        <v>#REF!</v>
      </c>
      <c r="BV21" t="e">
        <f>AND(#REF!,"AAAAABev90k=")</f>
        <v>#REF!</v>
      </c>
      <c r="BW21" t="e">
        <f>AND(#REF!,"AAAAABev90o=")</f>
        <v>#REF!</v>
      </c>
      <c r="BX21" t="e">
        <f>AND(#REF!,"AAAAABev90s=")</f>
        <v>#REF!</v>
      </c>
      <c r="BY21" t="e">
        <f>AND(#REF!,"AAAAABev90w=")</f>
        <v>#REF!</v>
      </c>
      <c r="BZ21" t="e">
        <f>AND(#REF!,"AAAAABev900=")</f>
        <v>#REF!</v>
      </c>
      <c r="CA21" t="e">
        <f>AND(#REF!,"AAAAABev904=")</f>
        <v>#REF!</v>
      </c>
      <c r="CB21" t="e">
        <f>AND(#REF!,"AAAAABev908=")</f>
        <v>#REF!</v>
      </c>
      <c r="CC21" t="e">
        <f>AND(#REF!,"AAAAABev91A=")</f>
        <v>#REF!</v>
      </c>
      <c r="CD21" t="e">
        <f>AND(#REF!,"AAAAABev91E=")</f>
        <v>#REF!</v>
      </c>
      <c r="CE21" t="e">
        <f>AND(#REF!,"AAAAABev91I=")</f>
        <v>#REF!</v>
      </c>
      <c r="CF21" t="e">
        <f>AND(#REF!,"AAAAABev91M=")</f>
        <v>#REF!</v>
      </c>
      <c r="CG21" t="e">
        <f>AND(#REF!,"AAAAABev91Q=")</f>
        <v>#REF!</v>
      </c>
      <c r="CH21" t="e">
        <f>AND(#REF!,"AAAAABev91U=")</f>
        <v>#REF!</v>
      </c>
      <c r="CI21" t="e">
        <f>AND(#REF!,"AAAAABev91Y=")</f>
        <v>#REF!</v>
      </c>
      <c r="CJ21" t="e">
        <f>AND(#REF!,"AAAAABev91c=")</f>
        <v>#REF!</v>
      </c>
      <c r="CK21" t="e">
        <f>AND(#REF!,"AAAAABev91g=")</f>
        <v>#REF!</v>
      </c>
      <c r="CL21" t="e">
        <f>AND(#REF!,"AAAAABev91k=")</f>
        <v>#REF!</v>
      </c>
      <c r="CM21" t="e">
        <f>AND(#REF!,"AAAAABev91o=")</f>
        <v>#REF!</v>
      </c>
      <c r="CN21" t="e">
        <f>AND(#REF!,"AAAAABev91s=")</f>
        <v>#REF!</v>
      </c>
      <c r="CO21" t="e">
        <f>AND(#REF!,"AAAAABev91w=")</f>
        <v>#REF!</v>
      </c>
      <c r="CP21" t="e">
        <f>AND(#REF!,"AAAAABev910=")</f>
        <v>#REF!</v>
      </c>
      <c r="CQ21" t="e">
        <f>AND(#REF!,"AAAAABev914=")</f>
        <v>#REF!</v>
      </c>
      <c r="CR21" t="e">
        <f>AND(#REF!,"AAAAABev918=")</f>
        <v>#REF!</v>
      </c>
      <c r="CS21" t="e">
        <f>AND(#REF!,"AAAAABev92A=")</f>
        <v>#REF!</v>
      </c>
      <c r="CT21" t="e">
        <f>AND(#REF!,"AAAAABev92E=")</f>
        <v>#REF!</v>
      </c>
      <c r="CU21" t="e">
        <f>AND(#REF!,"AAAAABev92I=")</f>
        <v>#REF!</v>
      </c>
      <c r="CV21" t="e">
        <f>AND(#REF!,"AAAAABev92M=")</f>
        <v>#REF!</v>
      </c>
      <c r="CW21" t="e">
        <f>AND(#REF!,"AAAAABev92Q=")</f>
        <v>#REF!</v>
      </c>
      <c r="CX21" t="e">
        <f>AND(#REF!,"AAAAABev92U=")</f>
        <v>#REF!</v>
      </c>
      <c r="CY21" t="e">
        <f>AND(#REF!,"AAAAABev92Y=")</f>
        <v>#REF!</v>
      </c>
      <c r="CZ21" t="e">
        <f>AND(#REF!,"AAAAABev92c=")</f>
        <v>#REF!</v>
      </c>
      <c r="DA21" t="e">
        <f>AND(#REF!,"AAAAABev92g=")</f>
        <v>#REF!</v>
      </c>
      <c r="DB21" t="e">
        <f>AND(#REF!,"AAAAABev92k=")</f>
        <v>#REF!</v>
      </c>
      <c r="DC21" t="e">
        <f>AND(#REF!,"AAAAABev92o=")</f>
        <v>#REF!</v>
      </c>
      <c r="DD21" t="e">
        <f>AND(#REF!,"AAAAABev92s=")</f>
        <v>#REF!</v>
      </c>
      <c r="DE21" t="e">
        <f>AND(#REF!,"AAAAABev92w=")</f>
        <v>#REF!</v>
      </c>
      <c r="DF21" t="e">
        <f>AND(#REF!,"AAAAABev920=")</f>
        <v>#REF!</v>
      </c>
      <c r="DG21" t="e">
        <f>AND(#REF!,"AAAAABev924=")</f>
        <v>#REF!</v>
      </c>
      <c r="DH21" t="e">
        <f>AND(#REF!,"AAAAABev928=")</f>
        <v>#REF!</v>
      </c>
      <c r="DI21" t="e">
        <f>AND(#REF!,"AAAAABev93A=")</f>
        <v>#REF!</v>
      </c>
      <c r="DJ21" t="e">
        <f>AND(#REF!,"AAAAABev93E=")</f>
        <v>#REF!</v>
      </c>
      <c r="DK21" t="e">
        <f>AND(#REF!,"AAAAABev93I=")</f>
        <v>#REF!</v>
      </c>
      <c r="DL21" t="e">
        <f>AND(#REF!,"AAAAABev93M=")</f>
        <v>#REF!</v>
      </c>
      <c r="DM21" t="e">
        <f>AND(#REF!,"AAAAABev93Q=")</f>
        <v>#REF!</v>
      </c>
      <c r="DN21" t="e">
        <f>AND(#REF!,"AAAAABev93U=")</f>
        <v>#REF!</v>
      </c>
      <c r="DO21" t="e">
        <f>AND(#REF!,"AAAAABev93Y=")</f>
        <v>#REF!</v>
      </c>
      <c r="DP21" t="e">
        <f>AND(#REF!,"AAAAABev93c=")</f>
        <v>#REF!</v>
      </c>
      <c r="DQ21" t="e">
        <f>AND(#REF!,"AAAAABev93g=")</f>
        <v>#REF!</v>
      </c>
      <c r="DR21" t="e">
        <f>AND(#REF!,"AAAAABev93k=")</f>
        <v>#REF!</v>
      </c>
      <c r="DS21" t="e">
        <f>AND(#REF!,"AAAAABev93o=")</f>
        <v>#REF!</v>
      </c>
      <c r="DT21" t="e">
        <f>IF(#REF!,"AAAAABev93s=",0)</f>
        <v>#REF!</v>
      </c>
      <c r="DU21" t="e">
        <f>AND(#REF!,"AAAAABev93w=")</f>
        <v>#REF!</v>
      </c>
      <c r="DV21" t="e">
        <f>AND(#REF!,"AAAAABev930=")</f>
        <v>#REF!</v>
      </c>
      <c r="DW21" t="e">
        <f>AND(#REF!,"AAAAABev934=")</f>
        <v>#REF!</v>
      </c>
      <c r="DX21" t="e">
        <f>AND(#REF!,"AAAAABev938=")</f>
        <v>#REF!</v>
      </c>
      <c r="DY21" t="e">
        <f>AND(#REF!,"AAAAABev94A=")</f>
        <v>#REF!</v>
      </c>
      <c r="DZ21" t="e">
        <f>AND(#REF!,"AAAAABev94E=")</f>
        <v>#REF!</v>
      </c>
      <c r="EA21" t="e">
        <f>AND(#REF!,"AAAAABev94I=")</f>
        <v>#REF!</v>
      </c>
      <c r="EB21" t="e">
        <f>AND(#REF!,"AAAAABev94M=")</f>
        <v>#REF!</v>
      </c>
      <c r="EC21" t="e">
        <f>AND(#REF!,"AAAAABev94Q=")</f>
        <v>#REF!</v>
      </c>
      <c r="ED21" t="e">
        <f>AND(#REF!,"AAAAABev94U=")</f>
        <v>#REF!</v>
      </c>
      <c r="EE21" t="e">
        <f>AND(#REF!,"AAAAABev94Y=")</f>
        <v>#REF!</v>
      </c>
      <c r="EF21" t="e">
        <f>AND(#REF!,"AAAAABev94c=")</f>
        <v>#REF!</v>
      </c>
      <c r="EG21" t="e">
        <f>AND(#REF!,"AAAAABev94g=")</f>
        <v>#REF!</v>
      </c>
      <c r="EH21" t="e">
        <f>AND(#REF!,"AAAAABev94k=")</f>
        <v>#REF!</v>
      </c>
      <c r="EI21" t="e">
        <f>AND(#REF!,"AAAAABev94o=")</f>
        <v>#REF!</v>
      </c>
      <c r="EJ21" t="e">
        <f>AND(#REF!,"AAAAABev94s=")</f>
        <v>#REF!</v>
      </c>
      <c r="EK21" t="e">
        <f>AND(#REF!,"AAAAABev94w=")</f>
        <v>#REF!</v>
      </c>
      <c r="EL21" t="e">
        <f>AND(#REF!,"AAAAABev940=")</f>
        <v>#REF!</v>
      </c>
      <c r="EM21" t="e">
        <f>AND(#REF!,"AAAAABev944=")</f>
        <v>#REF!</v>
      </c>
      <c r="EN21" t="e">
        <f>AND(#REF!,"AAAAABev948=")</f>
        <v>#REF!</v>
      </c>
      <c r="EO21" t="e">
        <f>AND(#REF!,"AAAAABev95A=")</f>
        <v>#REF!</v>
      </c>
      <c r="EP21" t="e">
        <f>AND(#REF!,"AAAAABev95E=")</f>
        <v>#REF!</v>
      </c>
      <c r="EQ21" t="e">
        <f>AND(#REF!,"AAAAABev95I=")</f>
        <v>#REF!</v>
      </c>
      <c r="ER21" t="e">
        <f>AND(#REF!,"AAAAABev95M=")</f>
        <v>#REF!</v>
      </c>
      <c r="ES21" t="e">
        <f>AND(#REF!,"AAAAABev95Q=")</f>
        <v>#REF!</v>
      </c>
      <c r="ET21" t="e">
        <f>AND(#REF!,"AAAAABev95U=")</f>
        <v>#REF!</v>
      </c>
      <c r="EU21" t="e">
        <f>AND(#REF!,"AAAAABev95Y=")</f>
        <v>#REF!</v>
      </c>
      <c r="EV21" t="e">
        <f>AND(#REF!,"AAAAABev95c=")</f>
        <v>#REF!</v>
      </c>
      <c r="EW21" t="e">
        <f>AND(#REF!,"AAAAABev95g=")</f>
        <v>#REF!</v>
      </c>
      <c r="EX21" t="e">
        <f>AND(#REF!,"AAAAABev95k=")</f>
        <v>#REF!</v>
      </c>
      <c r="EY21" t="e">
        <f>AND(#REF!,"AAAAABev95o=")</f>
        <v>#REF!</v>
      </c>
      <c r="EZ21" t="e">
        <f>AND(#REF!,"AAAAABev95s=")</f>
        <v>#REF!</v>
      </c>
      <c r="FA21" t="e">
        <f>AND(#REF!,"AAAAABev95w=")</f>
        <v>#REF!</v>
      </c>
      <c r="FB21" t="e">
        <f>AND(#REF!,"AAAAABev950=")</f>
        <v>#REF!</v>
      </c>
      <c r="FC21" t="e">
        <f>AND(#REF!,"AAAAABev954=")</f>
        <v>#REF!</v>
      </c>
      <c r="FD21" t="e">
        <f>AND(#REF!,"AAAAABev958=")</f>
        <v>#REF!</v>
      </c>
      <c r="FE21" t="e">
        <f>AND(#REF!,"AAAAABev96A=")</f>
        <v>#REF!</v>
      </c>
      <c r="FF21" t="e">
        <f>AND(#REF!,"AAAAABev96E=")</f>
        <v>#REF!</v>
      </c>
      <c r="FG21" t="e">
        <f>AND(#REF!,"AAAAABev96I=")</f>
        <v>#REF!</v>
      </c>
      <c r="FH21" t="e">
        <f>AND(#REF!,"AAAAABev96M=")</f>
        <v>#REF!</v>
      </c>
      <c r="FI21" t="e">
        <f>AND(#REF!,"AAAAABev96Q=")</f>
        <v>#REF!</v>
      </c>
      <c r="FJ21" t="e">
        <f>AND(#REF!,"AAAAABev96U=")</f>
        <v>#REF!</v>
      </c>
      <c r="FK21" t="e">
        <f>AND(#REF!,"AAAAABev96Y=")</f>
        <v>#REF!</v>
      </c>
      <c r="FL21" t="e">
        <f>AND(#REF!,"AAAAABev96c=")</f>
        <v>#REF!</v>
      </c>
      <c r="FM21" t="e">
        <f>AND(#REF!,"AAAAABev96g=")</f>
        <v>#REF!</v>
      </c>
      <c r="FN21" t="e">
        <f>AND(#REF!,"AAAAABev96k=")</f>
        <v>#REF!</v>
      </c>
      <c r="FO21" t="e">
        <f>AND(#REF!,"AAAAABev96o=")</f>
        <v>#REF!</v>
      </c>
      <c r="FP21" t="e">
        <f>AND(#REF!,"AAAAABev96s=")</f>
        <v>#REF!</v>
      </c>
      <c r="FQ21" t="e">
        <f>AND(#REF!,"AAAAABev96w=")</f>
        <v>#REF!</v>
      </c>
      <c r="FR21" t="e">
        <f>AND(#REF!,"AAAAABev960=")</f>
        <v>#REF!</v>
      </c>
      <c r="FS21" t="e">
        <f>AND(#REF!,"AAAAABev964=")</f>
        <v>#REF!</v>
      </c>
      <c r="FT21" t="e">
        <f>AND(#REF!,"AAAAABev968=")</f>
        <v>#REF!</v>
      </c>
      <c r="FU21" t="e">
        <f>AND(#REF!,"AAAAABev97A=")</f>
        <v>#REF!</v>
      </c>
      <c r="FV21" t="e">
        <f>AND(#REF!,"AAAAABev97E=")</f>
        <v>#REF!</v>
      </c>
      <c r="FW21" t="e">
        <f>AND(#REF!,"AAAAABev97I=")</f>
        <v>#REF!</v>
      </c>
      <c r="FX21" t="e">
        <f>AND(#REF!,"AAAAABev97M=")</f>
        <v>#REF!</v>
      </c>
      <c r="FY21" t="e">
        <f>AND(#REF!,"AAAAABev97Q=")</f>
        <v>#REF!</v>
      </c>
      <c r="FZ21" t="e">
        <f>AND(#REF!,"AAAAABev97U=")</f>
        <v>#REF!</v>
      </c>
      <c r="GA21" t="e">
        <f>AND(#REF!,"AAAAABev97Y=")</f>
        <v>#REF!</v>
      </c>
      <c r="GB21" t="e">
        <f>AND(#REF!,"AAAAABev97c=")</f>
        <v>#REF!</v>
      </c>
      <c r="GC21" t="e">
        <f>AND(#REF!,"AAAAABev97g=")</f>
        <v>#REF!</v>
      </c>
      <c r="GD21" t="e">
        <f>AND(#REF!,"AAAAABev97k=")</f>
        <v>#REF!</v>
      </c>
      <c r="GE21" t="e">
        <f>AND(#REF!,"AAAAABev97o=")</f>
        <v>#REF!</v>
      </c>
      <c r="GF21" t="e">
        <f>AND(#REF!,"AAAAABev97s=")</f>
        <v>#REF!</v>
      </c>
      <c r="GG21" t="e">
        <f>AND(#REF!,"AAAAABev97w=")</f>
        <v>#REF!</v>
      </c>
      <c r="GH21" t="e">
        <f>AND(#REF!,"AAAAABev970=")</f>
        <v>#REF!</v>
      </c>
      <c r="GI21" t="e">
        <f>AND(#REF!,"AAAAABev974=")</f>
        <v>#REF!</v>
      </c>
      <c r="GJ21" t="e">
        <f>AND(#REF!,"AAAAABev978=")</f>
        <v>#REF!</v>
      </c>
      <c r="GK21" t="e">
        <f>IF(#REF!,"AAAAABev98A=",0)</f>
        <v>#REF!</v>
      </c>
      <c r="GL21" t="e">
        <f>AND(#REF!,"AAAAABev98E=")</f>
        <v>#REF!</v>
      </c>
      <c r="GM21" t="e">
        <f>AND(#REF!,"AAAAABev98I=")</f>
        <v>#REF!</v>
      </c>
      <c r="GN21" t="e">
        <f>AND(#REF!,"AAAAABev98M=")</f>
        <v>#REF!</v>
      </c>
      <c r="GO21" t="e">
        <f>AND(#REF!,"AAAAABev98Q=")</f>
        <v>#REF!</v>
      </c>
      <c r="GP21" t="e">
        <f>AND(#REF!,"AAAAABev98U=")</f>
        <v>#REF!</v>
      </c>
      <c r="GQ21" t="e">
        <f>AND(#REF!,"AAAAABev98Y=")</f>
        <v>#REF!</v>
      </c>
      <c r="GR21" t="e">
        <f>AND(#REF!,"AAAAABev98c=")</f>
        <v>#REF!</v>
      </c>
      <c r="GS21" t="e">
        <f>AND(#REF!,"AAAAABev98g=")</f>
        <v>#REF!</v>
      </c>
      <c r="GT21" t="e">
        <f>AND(#REF!,"AAAAABev98k=")</f>
        <v>#REF!</v>
      </c>
      <c r="GU21" t="e">
        <f>AND(#REF!,"AAAAABev98o=")</f>
        <v>#REF!</v>
      </c>
      <c r="GV21" t="e">
        <f>AND(#REF!,"AAAAABev98s=")</f>
        <v>#REF!</v>
      </c>
      <c r="GW21" t="e">
        <f>AND(#REF!,"AAAAABev98w=")</f>
        <v>#REF!</v>
      </c>
      <c r="GX21" t="e">
        <f>AND(#REF!,"AAAAABev980=")</f>
        <v>#REF!</v>
      </c>
      <c r="GY21" t="e">
        <f>AND(#REF!,"AAAAABev984=")</f>
        <v>#REF!</v>
      </c>
      <c r="GZ21" t="e">
        <f>AND(#REF!,"AAAAABev988=")</f>
        <v>#REF!</v>
      </c>
      <c r="HA21" t="e">
        <f>AND(#REF!,"AAAAABev99A=")</f>
        <v>#REF!</v>
      </c>
      <c r="HB21" t="e">
        <f>AND(#REF!,"AAAAABev99E=")</f>
        <v>#REF!</v>
      </c>
      <c r="HC21" t="e">
        <f>AND(#REF!,"AAAAABev99I=")</f>
        <v>#REF!</v>
      </c>
      <c r="HD21" t="e">
        <f>AND(#REF!,"AAAAABev99M=")</f>
        <v>#REF!</v>
      </c>
      <c r="HE21" t="e">
        <f>AND(#REF!,"AAAAABev99Q=")</f>
        <v>#REF!</v>
      </c>
      <c r="HF21" t="e">
        <f>AND(#REF!,"AAAAABev99U=")</f>
        <v>#REF!</v>
      </c>
      <c r="HG21" t="e">
        <f>AND(#REF!,"AAAAABev99Y=")</f>
        <v>#REF!</v>
      </c>
      <c r="HH21" t="e">
        <f>AND(#REF!,"AAAAABev99c=")</f>
        <v>#REF!</v>
      </c>
      <c r="HI21" t="e">
        <f>AND(#REF!,"AAAAABev99g=")</f>
        <v>#REF!</v>
      </c>
      <c r="HJ21" t="e">
        <f>AND(#REF!,"AAAAABev99k=")</f>
        <v>#REF!</v>
      </c>
      <c r="HK21" t="e">
        <f>AND(#REF!,"AAAAABev99o=")</f>
        <v>#REF!</v>
      </c>
      <c r="HL21" t="e">
        <f>AND(#REF!,"AAAAABev99s=")</f>
        <v>#REF!</v>
      </c>
      <c r="HM21" t="e">
        <f>AND(#REF!,"AAAAABev99w=")</f>
        <v>#REF!</v>
      </c>
      <c r="HN21" t="e">
        <f>AND(#REF!,"AAAAABev990=")</f>
        <v>#REF!</v>
      </c>
      <c r="HO21" t="e">
        <f>AND(#REF!,"AAAAABev994=")</f>
        <v>#REF!</v>
      </c>
      <c r="HP21" t="e">
        <f>AND(#REF!,"AAAAABev998=")</f>
        <v>#REF!</v>
      </c>
      <c r="HQ21" t="e">
        <f>AND(#REF!,"AAAAABev9+A=")</f>
        <v>#REF!</v>
      </c>
      <c r="HR21" t="e">
        <f>AND(#REF!,"AAAAABev9+E=")</f>
        <v>#REF!</v>
      </c>
      <c r="HS21" t="e">
        <f>AND(#REF!,"AAAAABev9+I=")</f>
        <v>#REF!</v>
      </c>
      <c r="HT21" t="e">
        <f>AND(#REF!,"AAAAABev9+M=")</f>
        <v>#REF!</v>
      </c>
      <c r="HU21" t="e">
        <f>AND(#REF!,"AAAAABev9+Q=")</f>
        <v>#REF!</v>
      </c>
      <c r="HV21" t="e">
        <f>AND(#REF!,"AAAAABev9+U=")</f>
        <v>#REF!</v>
      </c>
      <c r="HW21" t="e">
        <f>AND(#REF!,"AAAAABev9+Y=")</f>
        <v>#REF!</v>
      </c>
      <c r="HX21" t="e">
        <f>AND(#REF!,"AAAAABev9+c=")</f>
        <v>#REF!</v>
      </c>
      <c r="HY21" t="e">
        <f>AND(#REF!,"AAAAABev9+g=")</f>
        <v>#REF!</v>
      </c>
      <c r="HZ21" t="e">
        <f>AND(#REF!,"AAAAABev9+k=")</f>
        <v>#REF!</v>
      </c>
      <c r="IA21" t="e">
        <f>AND(#REF!,"AAAAABev9+o=")</f>
        <v>#REF!</v>
      </c>
      <c r="IB21" t="e">
        <f>AND(#REF!,"AAAAABev9+s=")</f>
        <v>#REF!</v>
      </c>
      <c r="IC21" t="e">
        <f>AND(#REF!,"AAAAABev9+w=")</f>
        <v>#REF!</v>
      </c>
      <c r="ID21" t="e">
        <f>AND(#REF!,"AAAAABev9+0=")</f>
        <v>#REF!</v>
      </c>
      <c r="IE21" t="e">
        <f>AND(#REF!,"AAAAABev9+4=")</f>
        <v>#REF!</v>
      </c>
      <c r="IF21" t="e">
        <f>AND(#REF!,"AAAAABev9+8=")</f>
        <v>#REF!</v>
      </c>
      <c r="IG21" t="e">
        <f>AND(#REF!,"AAAAABev9/A=")</f>
        <v>#REF!</v>
      </c>
      <c r="IH21" t="e">
        <f>AND(#REF!,"AAAAABev9/E=")</f>
        <v>#REF!</v>
      </c>
      <c r="II21" t="e">
        <f>AND(#REF!,"AAAAABev9/I=")</f>
        <v>#REF!</v>
      </c>
      <c r="IJ21" t="e">
        <f>AND(#REF!,"AAAAABev9/M=")</f>
        <v>#REF!</v>
      </c>
      <c r="IK21" t="e">
        <f>AND(#REF!,"AAAAABev9/Q=")</f>
        <v>#REF!</v>
      </c>
      <c r="IL21" t="e">
        <f>AND(#REF!,"AAAAABev9/U=")</f>
        <v>#REF!</v>
      </c>
      <c r="IM21" t="e">
        <f>AND(#REF!,"AAAAABev9/Y=")</f>
        <v>#REF!</v>
      </c>
      <c r="IN21" t="e">
        <f>AND(#REF!,"AAAAABev9/c=")</f>
        <v>#REF!</v>
      </c>
      <c r="IO21" t="e">
        <f>AND(#REF!,"AAAAABev9/g=")</f>
        <v>#REF!</v>
      </c>
      <c r="IP21" t="e">
        <f>AND(#REF!,"AAAAABev9/k=")</f>
        <v>#REF!</v>
      </c>
      <c r="IQ21" t="e">
        <f>AND(#REF!,"AAAAABev9/o=")</f>
        <v>#REF!</v>
      </c>
      <c r="IR21" t="e">
        <f>AND(#REF!,"AAAAABev9/s=")</f>
        <v>#REF!</v>
      </c>
      <c r="IS21" t="e">
        <f>AND(#REF!,"AAAAABev9/w=")</f>
        <v>#REF!</v>
      </c>
      <c r="IT21" t="e">
        <f>AND(#REF!,"AAAAABev9/0=")</f>
        <v>#REF!</v>
      </c>
      <c r="IU21" t="e">
        <f>AND(#REF!,"AAAAABev9/4=")</f>
        <v>#REF!</v>
      </c>
      <c r="IV21" t="e">
        <f>AND(#REF!,"AAAAABev9/8=")</f>
        <v>#REF!</v>
      </c>
    </row>
    <row r="22" spans="1:256" x14ac:dyDescent="0.2">
      <c r="A22" t="e">
        <f>AND(#REF!,"AAAAAHd//wA=")</f>
        <v>#REF!</v>
      </c>
      <c r="B22" t="e">
        <f>AND(#REF!,"AAAAAHd//wE=")</f>
        <v>#REF!</v>
      </c>
      <c r="C22" t="e">
        <f>AND(#REF!,"AAAAAHd//wI=")</f>
        <v>#REF!</v>
      </c>
      <c r="D22" t="e">
        <f>AND(#REF!,"AAAAAHd//wM=")</f>
        <v>#REF!</v>
      </c>
      <c r="E22" t="e">
        <f>AND(#REF!,"AAAAAHd//wQ=")</f>
        <v>#REF!</v>
      </c>
      <c r="F22" t="e">
        <f>IF(#REF!,"AAAAAHd//wU=",0)</f>
        <v>#REF!</v>
      </c>
      <c r="G22" t="e">
        <f>AND(#REF!,"AAAAAHd//wY=")</f>
        <v>#REF!</v>
      </c>
      <c r="H22" t="e">
        <f>AND(#REF!,"AAAAAHd//wc=")</f>
        <v>#REF!</v>
      </c>
      <c r="I22" t="e">
        <f>AND(#REF!,"AAAAAHd//wg=")</f>
        <v>#REF!</v>
      </c>
      <c r="J22" t="e">
        <f>AND(#REF!,"AAAAAHd//wk=")</f>
        <v>#REF!</v>
      </c>
      <c r="K22" t="e">
        <f>AND(#REF!,"AAAAAHd//wo=")</f>
        <v>#REF!</v>
      </c>
      <c r="L22" t="e">
        <f>AND(#REF!,"AAAAAHd//ws=")</f>
        <v>#REF!</v>
      </c>
      <c r="M22" t="e">
        <f>AND(#REF!,"AAAAAHd//ww=")</f>
        <v>#REF!</v>
      </c>
      <c r="N22" t="e">
        <f>AND(#REF!,"AAAAAHd//w0=")</f>
        <v>#REF!</v>
      </c>
      <c r="O22" t="e">
        <f>AND(#REF!,"AAAAAHd//w4=")</f>
        <v>#REF!</v>
      </c>
      <c r="P22" t="e">
        <f>AND(#REF!,"AAAAAHd//w8=")</f>
        <v>#REF!</v>
      </c>
      <c r="Q22" t="e">
        <f>AND(#REF!,"AAAAAHd//xA=")</f>
        <v>#REF!</v>
      </c>
      <c r="R22" t="e">
        <f>AND(#REF!,"AAAAAHd//xE=")</f>
        <v>#REF!</v>
      </c>
      <c r="S22" t="e">
        <f>AND(#REF!,"AAAAAHd//xI=")</f>
        <v>#REF!</v>
      </c>
      <c r="T22" t="e">
        <f>AND(#REF!,"AAAAAHd//xM=")</f>
        <v>#REF!</v>
      </c>
      <c r="U22" t="e">
        <f>AND(#REF!,"AAAAAHd//xQ=")</f>
        <v>#REF!</v>
      </c>
      <c r="V22" t="e">
        <f>AND(#REF!,"AAAAAHd//xU=")</f>
        <v>#REF!</v>
      </c>
      <c r="W22" t="e">
        <f>AND(#REF!,"AAAAAHd//xY=")</f>
        <v>#REF!</v>
      </c>
      <c r="X22" t="e">
        <f>AND(#REF!,"AAAAAHd//xc=")</f>
        <v>#REF!</v>
      </c>
      <c r="Y22" t="e">
        <f>AND(#REF!,"AAAAAHd//xg=")</f>
        <v>#REF!</v>
      </c>
      <c r="Z22" t="e">
        <f>AND(#REF!,"AAAAAHd//xk=")</f>
        <v>#REF!</v>
      </c>
      <c r="AA22" t="e">
        <f>AND(#REF!,"AAAAAHd//xo=")</f>
        <v>#REF!</v>
      </c>
      <c r="AB22" t="e">
        <f>AND(#REF!,"AAAAAHd//xs=")</f>
        <v>#REF!</v>
      </c>
      <c r="AC22" t="e">
        <f>AND(#REF!,"AAAAAHd//xw=")</f>
        <v>#REF!</v>
      </c>
      <c r="AD22" t="e">
        <f>AND(#REF!,"AAAAAHd//x0=")</f>
        <v>#REF!</v>
      </c>
      <c r="AE22" t="e">
        <f>AND(#REF!,"AAAAAHd//x4=")</f>
        <v>#REF!</v>
      </c>
      <c r="AF22" t="e">
        <f>AND(#REF!,"AAAAAHd//x8=")</f>
        <v>#REF!</v>
      </c>
      <c r="AG22" t="e">
        <f>AND(#REF!,"AAAAAHd//yA=")</f>
        <v>#REF!</v>
      </c>
      <c r="AH22" t="e">
        <f>AND(#REF!,"AAAAAHd//yE=")</f>
        <v>#REF!</v>
      </c>
      <c r="AI22" t="e">
        <f>AND(#REF!,"AAAAAHd//yI=")</f>
        <v>#REF!</v>
      </c>
      <c r="AJ22" t="e">
        <f>AND(#REF!,"AAAAAHd//yM=")</f>
        <v>#REF!</v>
      </c>
      <c r="AK22" t="e">
        <f>AND(#REF!,"AAAAAHd//yQ=")</f>
        <v>#REF!</v>
      </c>
      <c r="AL22" t="e">
        <f>AND(#REF!,"AAAAAHd//yU=")</f>
        <v>#REF!</v>
      </c>
      <c r="AM22" t="e">
        <f>AND(#REF!,"AAAAAHd//yY=")</f>
        <v>#REF!</v>
      </c>
      <c r="AN22" t="e">
        <f>AND(#REF!,"AAAAAHd//yc=")</f>
        <v>#REF!</v>
      </c>
      <c r="AO22" t="e">
        <f>AND(#REF!,"AAAAAHd//yg=")</f>
        <v>#REF!</v>
      </c>
      <c r="AP22" t="e">
        <f>AND(#REF!,"AAAAAHd//yk=")</f>
        <v>#REF!</v>
      </c>
      <c r="AQ22" t="e">
        <f>AND(#REF!,"AAAAAHd//yo=")</f>
        <v>#REF!</v>
      </c>
      <c r="AR22" t="e">
        <f>AND(#REF!,"AAAAAHd//ys=")</f>
        <v>#REF!</v>
      </c>
      <c r="AS22" t="e">
        <f>AND(#REF!,"AAAAAHd//yw=")</f>
        <v>#REF!</v>
      </c>
      <c r="AT22" t="e">
        <f>AND(#REF!,"AAAAAHd//y0=")</f>
        <v>#REF!</v>
      </c>
      <c r="AU22" t="e">
        <f>AND(#REF!,"AAAAAHd//y4=")</f>
        <v>#REF!</v>
      </c>
      <c r="AV22" t="e">
        <f>AND(#REF!,"AAAAAHd//y8=")</f>
        <v>#REF!</v>
      </c>
      <c r="AW22" t="e">
        <f>AND(#REF!,"AAAAAHd//zA=")</f>
        <v>#REF!</v>
      </c>
      <c r="AX22" t="e">
        <f>AND(#REF!,"AAAAAHd//zE=")</f>
        <v>#REF!</v>
      </c>
      <c r="AY22" t="e">
        <f>AND(#REF!,"AAAAAHd//zI=")</f>
        <v>#REF!</v>
      </c>
      <c r="AZ22" t="e">
        <f>AND(#REF!,"AAAAAHd//zM=")</f>
        <v>#REF!</v>
      </c>
      <c r="BA22" t="e">
        <f>AND(#REF!,"AAAAAHd//zQ=")</f>
        <v>#REF!</v>
      </c>
      <c r="BB22" t="e">
        <f>AND(#REF!,"AAAAAHd//zU=")</f>
        <v>#REF!</v>
      </c>
      <c r="BC22" t="e">
        <f>AND(#REF!,"AAAAAHd//zY=")</f>
        <v>#REF!</v>
      </c>
      <c r="BD22" t="e">
        <f>AND(#REF!,"AAAAAHd//zc=")</f>
        <v>#REF!</v>
      </c>
      <c r="BE22" t="e">
        <f>AND(#REF!,"AAAAAHd//zg=")</f>
        <v>#REF!</v>
      </c>
      <c r="BF22" t="e">
        <f>AND(#REF!,"AAAAAHd//zk=")</f>
        <v>#REF!</v>
      </c>
      <c r="BG22" t="e">
        <f>AND(#REF!,"AAAAAHd//zo=")</f>
        <v>#REF!</v>
      </c>
      <c r="BH22" t="e">
        <f>AND(#REF!,"AAAAAHd//zs=")</f>
        <v>#REF!</v>
      </c>
      <c r="BI22" t="e">
        <f>AND(#REF!,"AAAAAHd//zw=")</f>
        <v>#REF!</v>
      </c>
      <c r="BJ22" t="e">
        <f>AND(#REF!,"AAAAAHd//z0=")</f>
        <v>#REF!</v>
      </c>
      <c r="BK22" t="e">
        <f>AND(#REF!,"AAAAAHd//z4=")</f>
        <v>#REF!</v>
      </c>
      <c r="BL22" t="e">
        <f>AND(#REF!,"AAAAAHd//z8=")</f>
        <v>#REF!</v>
      </c>
      <c r="BM22" t="e">
        <f>AND(#REF!,"AAAAAHd//0A=")</f>
        <v>#REF!</v>
      </c>
      <c r="BN22" t="e">
        <f>AND(#REF!,"AAAAAHd//0E=")</f>
        <v>#REF!</v>
      </c>
      <c r="BO22" t="e">
        <f>AND(#REF!,"AAAAAHd//0I=")</f>
        <v>#REF!</v>
      </c>
      <c r="BP22" t="e">
        <f>AND(#REF!,"AAAAAHd//0M=")</f>
        <v>#REF!</v>
      </c>
      <c r="BQ22" t="e">
        <f>AND(#REF!,"AAAAAHd//0Q=")</f>
        <v>#REF!</v>
      </c>
      <c r="BR22" t="e">
        <f>AND(#REF!,"AAAAAHd//0U=")</f>
        <v>#REF!</v>
      </c>
      <c r="BS22" t="e">
        <f>AND(#REF!,"AAAAAHd//0Y=")</f>
        <v>#REF!</v>
      </c>
      <c r="BT22" t="e">
        <f>AND(#REF!,"AAAAAHd//0c=")</f>
        <v>#REF!</v>
      </c>
      <c r="BU22" t="e">
        <f>AND(#REF!,"AAAAAHd//0g=")</f>
        <v>#REF!</v>
      </c>
      <c r="BV22" t="e">
        <f>AND(#REF!,"AAAAAHd//0k=")</f>
        <v>#REF!</v>
      </c>
      <c r="BW22" t="e">
        <f>IF(#REF!,"AAAAAHd//0o=",0)</f>
        <v>#REF!</v>
      </c>
      <c r="BX22" t="e">
        <f>AND(#REF!,"AAAAAHd//0s=")</f>
        <v>#REF!</v>
      </c>
      <c r="BY22" t="e">
        <f>AND(#REF!,"AAAAAHd//0w=")</f>
        <v>#REF!</v>
      </c>
      <c r="BZ22" t="e">
        <f>AND(#REF!,"AAAAAHd//00=")</f>
        <v>#REF!</v>
      </c>
      <c r="CA22" t="e">
        <f>AND(#REF!,"AAAAAHd//04=")</f>
        <v>#REF!</v>
      </c>
      <c r="CB22" t="e">
        <f>AND(#REF!,"AAAAAHd//08=")</f>
        <v>#REF!</v>
      </c>
      <c r="CC22" t="e">
        <f>AND(#REF!,"AAAAAHd//1A=")</f>
        <v>#REF!</v>
      </c>
      <c r="CD22" t="e">
        <f>AND(#REF!,"AAAAAHd//1E=")</f>
        <v>#REF!</v>
      </c>
      <c r="CE22" t="e">
        <f>AND(#REF!,"AAAAAHd//1I=")</f>
        <v>#REF!</v>
      </c>
      <c r="CF22" t="e">
        <f>AND(#REF!,"AAAAAHd//1M=")</f>
        <v>#REF!</v>
      </c>
      <c r="CG22" t="e">
        <f>AND(#REF!,"AAAAAHd//1Q=")</f>
        <v>#REF!</v>
      </c>
      <c r="CH22" t="e">
        <f>AND(#REF!,"AAAAAHd//1U=")</f>
        <v>#REF!</v>
      </c>
      <c r="CI22" t="e">
        <f>AND(#REF!,"AAAAAHd//1Y=")</f>
        <v>#REF!</v>
      </c>
      <c r="CJ22" t="e">
        <f>AND(#REF!,"AAAAAHd//1c=")</f>
        <v>#REF!</v>
      </c>
      <c r="CK22" t="e">
        <f>AND(#REF!,"AAAAAHd//1g=")</f>
        <v>#REF!</v>
      </c>
      <c r="CL22" t="e">
        <f>AND(#REF!,"AAAAAHd//1k=")</f>
        <v>#REF!</v>
      </c>
      <c r="CM22" t="e">
        <f>AND(#REF!,"AAAAAHd//1o=")</f>
        <v>#REF!</v>
      </c>
      <c r="CN22" t="e">
        <f>AND(#REF!,"AAAAAHd//1s=")</f>
        <v>#REF!</v>
      </c>
      <c r="CO22" t="e">
        <f>AND(#REF!,"AAAAAHd//1w=")</f>
        <v>#REF!</v>
      </c>
      <c r="CP22" t="e">
        <f>AND(#REF!,"AAAAAHd//10=")</f>
        <v>#REF!</v>
      </c>
      <c r="CQ22" t="e">
        <f>AND(#REF!,"AAAAAHd//14=")</f>
        <v>#REF!</v>
      </c>
      <c r="CR22" t="e">
        <f>AND(#REF!,"AAAAAHd//18=")</f>
        <v>#REF!</v>
      </c>
      <c r="CS22" t="e">
        <f>AND(#REF!,"AAAAAHd//2A=")</f>
        <v>#REF!</v>
      </c>
      <c r="CT22" t="e">
        <f>AND(#REF!,"AAAAAHd//2E=")</f>
        <v>#REF!</v>
      </c>
      <c r="CU22" t="e">
        <f>AND(#REF!,"AAAAAHd//2I=")</f>
        <v>#REF!</v>
      </c>
      <c r="CV22" t="e">
        <f>AND(#REF!,"AAAAAHd//2M=")</f>
        <v>#REF!</v>
      </c>
      <c r="CW22" t="e">
        <f>AND(#REF!,"AAAAAHd//2Q=")</f>
        <v>#REF!</v>
      </c>
      <c r="CX22" t="e">
        <f>AND(#REF!,"AAAAAHd//2U=")</f>
        <v>#REF!</v>
      </c>
      <c r="CY22" t="e">
        <f>AND(#REF!,"AAAAAHd//2Y=")</f>
        <v>#REF!</v>
      </c>
      <c r="CZ22" t="e">
        <f>AND(#REF!,"AAAAAHd//2c=")</f>
        <v>#REF!</v>
      </c>
      <c r="DA22" t="e">
        <f>AND(#REF!,"AAAAAHd//2g=")</f>
        <v>#REF!</v>
      </c>
      <c r="DB22" t="e">
        <f>AND(#REF!,"AAAAAHd//2k=")</f>
        <v>#REF!</v>
      </c>
      <c r="DC22" t="e">
        <f>AND(#REF!,"AAAAAHd//2o=")</f>
        <v>#REF!</v>
      </c>
      <c r="DD22" t="e">
        <f>AND(#REF!,"AAAAAHd//2s=")</f>
        <v>#REF!</v>
      </c>
      <c r="DE22" t="e">
        <f>AND(#REF!,"AAAAAHd//2w=")</f>
        <v>#REF!</v>
      </c>
      <c r="DF22" t="e">
        <f>AND(#REF!,"AAAAAHd//20=")</f>
        <v>#REF!</v>
      </c>
      <c r="DG22" t="e">
        <f>AND(#REF!,"AAAAAHd//24=")</f>
        <v>#REF!</v>
      </c>
      <c r="DH22" t="e">
        <f>AND(#REF!,"AAAAAHd//28=")</f>
        <v>#REF!</v>
      </c>
      <c r="DI22" t="e">
        <f>AND(#REF!,"AAAAAHd//3A=")</f>
        <v>#REF!</v>
      </c>
      <c r="DJ22" t="e">
        <f>AND(#REF!,"AAAAAHd//3E=")</f>
        <v>#REF!</v>
      </c>
      <c r="DK22" t="e">
        <f>AND(#REF!,"AAAAAHd//3I=")</f>
        <v>#REF!</v>
      </c>
      <c r="DL22" t="e">
        <f>AND(#REF!,"AAAAAHd//3M=")</f>
        <v>#REF!</v>
      </c>
      <c r="DM22" t="e">
        <f>AND(#REF!,"AAAAAHd//3Q=")</f>
        <v>#REF!</v>
      </c>
      <c r="DN22" t="e">
        <f>AND(#REF!,"AAAAAHd//3U=")</f>
        <v>#REF!</v>
      </c>
      <c r="DO22" t="e">
        <f>AND(#REF!,"AAAAAHd//3Y=")</f>
        <v>#REF!</v>
      </c>
      <c r="DP22" t="e">
        <f>AND(#REF!,"AAAAAHd//3c=")</f>
        <v>#REF!</v>
      </c>
      <c r="DQ22" t="e">
        <f>AND(#REF!,"AAAAAHd//3g=")</f>
        <v>#REF!</v>
      </c>
      <c r="DR22" t="e">
        <f>AND(#REF!,"AAAAAHd//3k=")</f>
        <v>#REF!</v>
      </c>
      <c r="DS22" t="e">
        <f>AND(#REF!,"AAAAAHd//3o=")</f>
        <v>#REF!</v>
      </c>
      <c r="DT22" t="e">
        <f>AND(#REF!,"AAAAAHd//3s=")</f>
        <v>#REF!</v>
      </c>
      <c r="DU22" t="e">
        <f>AND(#REF!,"AAAAAHd//3w=")</f>
        <v>#REF!</v>
      </c>
      <c r="DV22" t="e">
        <f>AND(#REF!,"AAAAAHd//30=")</f>
        <v>#REF!</v>
      </c>
      <c r="DW22" t="e">
        <f>AND(#REF!,"AAAAAHd//34=")</f>
        <v>#REF!</v>
      </c>
      <c r="DX22" t="e">
        <f>AND(#REF!,"AAAAAHd//38=")</f>
        <v>#REF!</v>
      </c>
      <c r="DY22" t="e">
        <f>AND(#REF!,"AAAAAHd//4A=")</f>
        <v>#REF!</v>
      </c>
      <c r="DZ22" t="e">
        <f>AND(#REF!,"AAAAAHd//4E=")</f>
        <v>#REF!</v>
      </c>
      <c r="EA22" t="e">
        <f>AND(#REF!,"AAAAAHd//4I=")</f>
        <v>#REF!</v>
      </c>
      <c r="EB22" t="e">
        <f>AND(#REF!,"AAAAAHd//4M=")</f>
        <v>#REF!</v>
      </c>
      <c r="EC22" t="e">
        <f>AND(#REF!,"AAAAAHd//4Q=")</f>
        <v>#REF!</v>
      </c>
      <c r="ED22" t="e">
        <f>AND(#REF!,"AAAAAHd//4U=")</f>
        <v>#REF!</v>
      </c>
      <c r="EE22" t="e">
        <f>AND(#REF!,"AAAAAHd//4Y=")</f>
        <v>#REF!</v>
      </c>
      <c r="EF22" t="e">
        <f>AND(#REF!,"AAAAAHd//4c=")</f>
        <v>#REF!</v>
      </c>
      <c r="EG22" t="e">
        <f>AND(#REF!,"AAAAAHd//4g=")</f>
        <v>#REF!</v>
      </c>
      <c r="EH22" t="e">
        <f>AND(#REF!,"AAAAAHd//4k=")</f>
        <v>#REF!</v>
      </c>
      <c r="EI22" t="e">
        <f>AND(#REF!,"AAAAAHd//4o=")</f>
        <v>#REF!</v>
      </c>
      <c r="EJ22" t="e">
        <f>AND(#REF!,"AAAAAHd//4s=")</f>
        <v>#REF!</v>
      </c>
      <c r="EK22" t="e">
        <f>AND(#REF!,"AAAAAHd//4w=")</f>
        <v>#REF!</v>
      </c>
      <c r="EL22" t="e">
        <f>AND(#REF!,"AAAAAHd//40=")</f>
        <v>#REF!</v>
      </c>
      <c r="EM22" t="e">
        <f>AND(#REF!,"AAAAAHd//44=")</f>
        <v>#REF!</v>
      </c>
      <c r="EN22" t="e">
        <f>IF(#REF!,"AAAAAHd//48=",0)</f>
        <v>#REF!</v>
      </c>
      <c r="EO22" t="e">
        <f>AND(#REF!,"AAAAAHd//5A=")</f>
        <v>#REF!</v>
      </c>
      <c r="EP22" t="e">
        <f>AND(#REF!,"AAAAAHd//5E=")</f>
        <v>#REF!</v>
      </c>
      <c r="EQ22" t="e">
        <f>AND(#REF!,"AAAAAHd//5I=")</f>
        <v>#REF!</v>
      </c>
      <c r="ER22" t="e">
        <f>AND(#REF!,"AAAAAHd//5M=")</f>
        <v>#REF!</v>
      </c>
      <c r="ES22" t="e">
        <f>AND(#REF!,"AAAAAHd//5Q=")</f>
        <v>#REF!</v>
      </c>
      <c r="ET22" t="e">
        <f>AND(#REF!,"AAAAAHd//5U=")</f>
        <v>#REF!</v>
      </c>
      <c r="EU22" t="e">
        <f>AND(#REF!,"AAAAAHd//5Y=")</f>
        <v>#REF!</v>
      </c>
      <c r="EV22" t="e">
        <f>AND(#REF!,"AAAAAHd//5c=")</f>
        <v>#REF!</v>
      </c>
      <c r="EW22" t="e">
        <f>AND(#REF!,"AAAAAHd//5g=")</f>
        <v>#REF!</v>
      </c>
      <c r="EX22" t="e">
        <f>AND(#REF!,"AAAAAHd//5k=")</f>
        <v>#REF!</v>
      </c>
      <c r="EY22" t="e">
        <f>AND(#REF!,"AAAAAHd//5o=")</f>
        <v>#REF!</v>
      </c>
      <c r="EZ22" t="e">
        <f>AND(#REF!,"AAAAAHd//5s=")</f>
        <v>#REF!</v>
      </c>
      <c r="FA22" t="e">
        <f>AND(#REF!,"AAAAAHd//5w=")</f>
        <v>#REF!</v>
      </c>
      <c r="FB22" t="e">
        <f>AND(#REF!,"AAAAAHd//50=")</f>
        <v>#REF!</v>
      </c>
      <c r="FC22" t="e">
        <f>AND(#REF!,"AAAAAHd//54=")</f>
        <v>#REF!</v>
      </c>
      <c r="FD22" t="e">
        <f>AND(#REF!,"AAAAAHd//58=")</f>
        <v>#REF!</v>
      </c>
      <c r="FE22" t="e">
        <f>AND(#REF!,"AAAAAHd//6A=")</f>
        <v>#REF!</v>
      </c>
      <c r="FF22" t="e">
        <f>AND(#REF!,"AAAAAHd//6E=")</f>
        <v>#REF!</v>
      </c>
      <c r="FG22" t="e">
        <f>AND(#REF!,"AAAAAHd//6I=")</f>
        <v>#REF!</v>
      </c>
      <c r="FH22" t="e">
        <f>AND(#REF!,"AAAAAHd//6M=")</f>
        <v>#REF!</v>
      </c>
      <c r="FI22" t="e">
        <f>AND(#REF!,"AAAAAHd//6Q=")</f>
        <v>#REF!</v>
      </c>
      <c r="FJ22" t="e">
        <f>AND(#REF!,"AAAAAHd//6U=")</f>
        <v>#REF!</v>
      </c>
      <c r="FK22" t="e">
        <f>AND(#REF!,"AAAAAHd//6Y=")</f>
        <v>#REF!</v>
      </c>
      <c r="FL22" t="e">
        <f>AND(#REF!,"AAAAAHd//6c=")</f>
        <v>#REF!</v>
      </c>
      <c r="FM22" t="e">
        <f>AND(#REF!,"AAAAAHd//6g=")</f>
        <v>#REF!</v>
      </c>
      <c r="FN22" t="e">
        <f>AND(#REF!,"AAAAAHd//6k=")</f>
        <v>#REF!</v>
      </c>
      <c r="FO22" t="e">
        <f>AND(#REF!,"AAAAAHd//6o=")</f>
        <v>#REF!</v>
      </c>
      <c r="FP22" t="e">
        <f>AND(#REF!,"AAAAAHd//6s=")</f>
        <v>#REF!</v>
      </c>
      <c r="FQ22" t="e">
        <f>AND(#REF!,"AAAAAHd//6w=")</f>
        <v>#REF!</v>
      </c>
      <c r="FR22" t="e">
        <f>AND(#REF!,"AAAAAHd//60=")</f>
        <v>#REF!</v>
      </c>
      <c r="FS22" t="e">
        <f>AND(#REF!,"AAAAAHd//64=")</f>
        <v>#REF!</v>
      </c>
      <c r="FT22" t="e">
        <f>AND(#REF!,"AAAAAHd//68=")</f>
        <v>#REF!</v>
      </c>
      <c r="FU22" t="e">
        <f>AND(#REF!,"AAAAAHd//7A=")</f>
        <v>#REF!</v>
      </c>
      <c r="FV22" t="e">
        <f>AND(#REF!,"AAAAAHd//7E=")</f>
        <v>#REF!</v>
      </c>
      <c r="FW22" t="e">
        <f>AND(#REF!,"AAAAAHd//7I=")</f>
        <v>#REF!</v>
      </c>
      <c r="FX22" t="e">
        <f>AND(#REF!,"AAAAAHd//7M=")</f>
        <v>#REF!</v>
      </c>
      <c r="FY22" t="e">
        <f>AND(#REF!,"AAAAAHd//7Q=")</f>
        <v>#REF!</v>
      </c>
      <c r="FZ22" t="e">
        <f>AND(#REF!,"AAAAAHd//7U=")</f>
        <v>#REF!</v>
      </c>
      <c r="GA22" t="e">
        <f>AND(#REF!,"AAAAAHd//7Y=")</f>
        <v>#REF!</v>
      </c>
      <c r="GB22" t="e">
        <f>AND(#REF!,"AAAAAHd//7c=")</f>
        <v>#REF!</v>
      </c>
      <c r="GC22" t="e">
        <f>AND(#REF!,"AAAAAHd//7g=")</f>
        <v>#REF!</v>
      </c>
      <c r="GD22" t="e">
        <f>AND(#REF!,"AAAAAHd//7k=")</f>
        <v>#REF!</v>
      </c>
      <c r="GE22" t="e">
        <f>AND(#REF!,"AAAAAHd//7o=")</f>
        <v>#REF!</v>
      </c>
      <c r="GF22" t="e">
        <f>AND(#REF!,"AAAAAHd//7s=")</f>
        <v>#REF!</v>
      </c>
      <c r="GG22" t="e">
        <f>AND(#REF!,"AAAAAHd//7w=")</f>
        <v>#REF!</v>
      </c>
      <c r="GH22" t="e">
        <f>AND(#REF!,"AAAAAHd//70=")</f>
        <v>#REF!</v>
      </c>
      <c r="GI22" t="e">
        <f>AND(#REF!,"AAAAAHd//74=")</f>
        <v>#REF!</v>
      </c>
      <c r="GJ22" t="e">
        <f>AND(#REF!,"AAAAAHd//78=")</f>
        <v>#REF!</v>
      </c>
      <c r="GK22" t="e">
        <f>AND(#REF!,"AAAAAHd//8A=")</f>
        <v>#REF!</v>
      </c>
      <c r="GL22" t="e">
        <f>AND(#REF!,"AAAAAHd//8E=")</f>
        <v>#REF!</v>
      </c>
      <c r="GM22" t="e">
        <f>AND(#REF!,"AAAAAHd//8I=")</f>
        <v>#REF!</v>
      </c>
      <c r="GN22" t="e">
        <f>AND(#REF!,"AAAAAHd//8M=")</f>
        <v>#REF!</v>
      </c>
      <c r="GO22" t="e">
        <f>AND(#REF!,"AAAAAHd//8Q=")</f>
        <v>#REF!</v>
      </c>
      <c r="GP22" t="e">
        <f>AND(#REF!,"AAAAAHd//8U=")</f>
        <v>#REF!</v>
      </c>
      <c r="GQ22" t="e">
        <f>AND(#REF!,"AAAAAHd//8Y=")</f>
        <v>#REF!</v>
      </c>
      <c r="GR22" t="e">
        <f>AND(#REF!,"AAAAAHd//8c=")</f>
        <v>#REF!</v>
      </c>
      <c r="GS22" t="e">
        <f>AND(#REF!,"AAAAAHd//8g=")</f>
        <v>#REF!</v>
      </c>
      <c r="GT22" t="e">
        <f>AND(#REF!,"AAAAAHd//8k=")</f>
        <v>#REF!</v>
      </c>
      <c r="GU22" t="e">
        <f>AND(#REF!,"AAAAAHd//8o=")</f>
        <v>#REF!</v>
      </c>
      <c r="GV22" t="e">
        <f>AND(#REF!,"AAAAAHd//8s=")</f>
        <v>#REF!</v>
      </c>
      <c r="GW22" t="e">
        <f>AND(#REF!,"AAAAAHd//8w=")</f>
        <v>#REF!</v>
      </c>
      <c r="GX22" t="e">
        <f>AND(#REF!,"AAAAAHd//80=")</f>
        <v>#REF!</v>
      </c>
      <c r="GY22" t="e">
        <f>AND(#REF!,"AAAAAHd//84=")</f>
        <v>#REF!</v>
      </c>
      <c r="GZ22" t="e">
        <f>AND(#REF!,"AAAAAHd//88=")</f>
        <v>#REF!</v>
      </c>
      <c r="HA22" t="e">
        <f>AND(#REF!,"AAAAAHd//9A=")</f>
        <v>#REF!</v>
      </c>
      <c r="HB22" t="e">
        <f>AND(#REF!,"AAAAAHd//9E=")</f>
        <v>#REF!</v>
      </c>
      <c r="HC22" t="e">
        <f>AND(#REF!,"AAAAAHd//9I=")</f>
        <v>#REF!</v>
      </c>
      <c r="HD22" t="e">
        <f>AND(#REF!,"AAAAAHd//9M=")</f>
        <v>#REF!</v>
      </c>
      <c r="HE22" t="e">
        <f>IF(#REF!,"AAAAAHd//9Q=",0)</f>
        <v>#REF!</v>
      </c>
      <c r="HF22" t="e">
        <f>IF(#REF!,"AAAAAHd//9U=",0)</f>
        <v>#REF!</v>
      </c>
      <c r="HG22" t="e">
        <f>IF(#REF!,"AAAAAHd//9Y=",0)</f>
        <v>#REF!</v>
      </c>
      <c r="HH22" t="e">
        <f>IF(#REF!,"AAAAAHd//9c=",0)</f>
        <v>#REF!</v>
      </c>
      <c r="HI22" t="e">
        <f>IF(#REF!,"AAAAAHd//9g=",0)</f>
        <v>#REF!</v>
      </c>
      <c r="HJ22" t="e">
        <f>IF(#REF!,"AAAAAHd//9k=",0)</f>
        <v>#REF!</v>
      </c>
      <c r="HK22" t="e">
        <f>IF(#REF!,"AAAAAHd//9o=",0)</f>
        <v>#REF!</v>
      </c>
      <c r="HL22" t="e">
        <f>IF(#REF!,"AAAAAHd//9s=",0)</f>
        <v>#REF!</v>
      </c>
      <c r="HM22" t="e">
        <f>IF(#REF!,"AAAAAHd//9w=",0)</f>
        <v>#REF!</v>
      </c>
      <c r="HN22" t="e">
        <f>IF(#REF!,"AAAAAHd//90=",0)</f>
        <v>#REF!</v>
      </c>
      <c r="HO22" t="e">
        <f>IF(#REF!,"AAAAAHd//94=",0)</f>
        <v>#REF!</v>
      </c>
      <c r="HP22" t="e">
        <f>IF(#REF!,"AAAAAHd//98=",0)</f>
        <v>#REF!</v>
      </c>
      <c r="HQ22" t="e">
        <f>IF(#REF!,"AAAAAHd//+A=",0)</f>
        <v>#REF!</v>
      </c>
      <c r="HR22" t="e">
        <f>IF(#REF!,"AAAAAHd//+E=",0)</f>
        <v>#REF!</v>
      </c>
      <c r="HS22" t="e">
        <f>IF(#REF!,"AAAAAHd//+I=",0)</f>
        <v>#REF!</v>
      </c>
      <c r="HT22" t="e">
        <f>IF(#REF!,"AAAAAHd//+M=",0)</f>
        <v>#REF!</v>
      </c>
      <c r="HU22" t="e">
        <f>IF(#REF!,"AAAAAHd//+Q=",0)</f>
        <v>#REF!</v>
      </c>
      <c r="HV22" t="e">
        <f>IF(#REF!,"AAAAAHd//+U=",0)</f>
        <v>#REF!</v>
      </c>
      <c r="HW22" t="e">
        <f>IF(#REF!,"AAAAAHd//+Y=",0)</f>
        <v>#REF!</v>
      </c>
      <c r="HX22" t="e">
        <f>IF(#REF!,"AAAAAHd//+c=",0)</f>
        <v>#REF!</v>
      </c>
      <c r="HY22" t="e">
        <f>IF(#REF!,"AAAAAHd//+g=",0)</f>
        <v>#REF!</v>
      </c>
      <c r="HZ22" t="e">
        <f>IF(#REF!,"AAAAAHd//+k=",0)</f>
        <v>#REF!</v>
      </c>
      <c r="IA22" t="e">
        <f>IF(#REF!,"AAAAAHd//+o=",0)</f>
        <v>#REF!</v>
      </c>
      <c r="IB22" t="e">
        <f>IF(#REF!,"AAAAAHd//+s=",0)</f>
        <v>#REF!</v>
      </c>
      <c r="IC22" t="e">
        <f>IF(#REF!,"AAAAAHd//+w=",0)</f>
        <v>#REF!</v>
      </c>
      <c r="ID22" t="e">
        <f>IF(#REF!,"AAAAAHd//+0=",0)</f>
        <v>#REF!</v>
      </c>
      <c r="IE22" t="e">
        <f>IF(#REF!,"AAAAAHd//+4=",0)</f>
        <v>#REF!</v>
      </c>
      <c r="IF22" t="e">
        <f>IF(#REF!,"AAAAAHd//+8=",0)</f>
        <v>#REF!</v>
      </c>
      <c r="IG22" t="e">
        <f>IF(#REF!,"AAAAAHd///A=",0)</f>
        <v>#REF!</v>
      </c>
      <c r="IH22" t="e">
        <f>IF(#REF!,"AAAAAHd///E=",0)</f>
        <v>#REF!</v>
      </c>
      <c r="II22" t="e">
        <f>IF(#REF!,"AAAAAHd///I=",0)</f>
        <v>#REF!</v>
      </c>
      <c r="IJ22" t="e">
        <f>IF(#REF!,"AAAAAHd///M=",0)</f>
        <v>#REF!</v>
      </c>
      <c r="IK22" t="e">
        <f>IF(#REF!,"AAAAAHd///Q=",0)</f>
        <v>#REF!</v>
      </c>
      <c r="IL22" t="e">
        <f>IF(#REF!,"AAAAAHd///U=",0)</f>
        <v>#REF!</v>
      </c>
      <c r="IM22" t="e">
        <f>IF(#REF!,"AAAAAHd///Y=",0)</f>
        <v>#REF!</v>
      </c>
      <c r="IN22" t="e">
        <f>IF(#REF!,"AAAAAHd///c=",0)</f>
        <v>#REF!</v>
      </c>
      <c r="IO22" t="e">
        <f>IF(#REF!,"AAAAAHd///g=",0)</f>
        <v>#REF!</v>
      </c>
      <c r="IP22" t="e">
        <f>IF(#REF!,"AAAAAHd///k=",0)</f>
        <v>#REF!</v>
      </c>
      <c r="IQ22" t="e">
        <f>IF(#REF!,"AAAAAHd///o=",0)</f>
        <v>#REF!</v>
      </c>
      <c r="IR22" t="e">
        <f>IF(#REF!,"AAAAAHd///s=",0)</f>
        <v>#REF!</v>
      </c>
      <c r="IS22" t="e">
        <f>IF(#REF!,"AAAAAHd///w=",0)</f>
        <v>#REF!</v>
      </c>
      <c r="IT22" t="e">
        <f>IF(#REF!,"AAAAAHd///0=",0)</f>
        <v>#REF!</v>
      </c>
      <c r="IU22" t="e">
        <f>IF(#REF!,"AAAAAHd///4=",0)</f>
        <v>#REF!</v>
      </c>
      <c r="IV22" t="e">
        <f>IF(#REF!,"AAAAAHd///8=",0)</f>
        <v>#REF!</v>
      </c>
    </row>
    <row r="23" spans="1:256" x14ac:dyDescent="0.2">
      <c r="A23" t="e">
        <f>IF(#REF!,"AAAAAH759AA=",0)</f>
        <v>#REF!</v>
      </c>
      <c r="B23" t="e">
        <f>IF(#REF!,"AAAAAH759AE=",0)</f>
        <v>#REF!</v>
      </c>
      <c r="C23" t="e">
        <f>IF(#REF!,"AAAAAH759AI=",0)</f>
        <v>#REF!</v>
      </c>
      <c r="D23" t="e">
        <f>IF(#REF!,"AAAAAH759AM=",0)</f>
        <v>#REF!</v>
      </c>
      <c r="E23" t="e">
        <f>IF(#REF!,"AAAAAH759AQ=",0)</f>
        <v>#REF!</v>
      </c>
      <c r="F23" t="e">
        <f>IF(#REF!,"AAAAAH759AU=",0)</f>
        <v>#REF!</v>
      </c>
      <c r="G23" t="e">
        <f>IF(#REF!,"AAAAAH759AY=",0)</f>
        <v>#REF!</v>
      </c>
      <c r="H23" t="e">
        <f>IF(#REF!,"AAAAAH759Ac=",0)</f>
        <v>#REF!</v>
      </c>
      <c r="I23" t="e">
        <f>IF(#REF!,"AAAAAH759Ag=",0)</f>
        <v>#REF!</v>
      </c>
      <c r="J23" t="e">
        <f>IF(#REF!,"AAAAAH759Ak=",0)</f>
        <v>#REF!</v>
      </c>
      <c r="K23" t="e">
        <f>IF(#REF!,"AAAAAH759Ao=",0)</f>
        <v>#REF!</v>
      </c>
      <c r="L23" t="e">
        <f>IF(#REF!,"AAAAAH759As=",0)</f>
        <v>#REF!</v>
      </c>
      <c r="M23" t="e">
        <f>IF(#REF!,"AAAAAH759Aw=",0)</f>
        <v>#REF!</v>
      </c>
      <c r="N23" t="e">
        <f>IF(#REF!,"AAAAAH759A0=",0)</f>
        <v>#REF!</v>
      </c>
      <c r="O23" t="e">
        <f>IF(#REF!,"AAAAAH759A4=",0)</f>
        <v>#REF!</v>
      </c>
      <c r="P23" t="e">
        <f>IF(#REF!,"AAAAAH759A8=",0)</f>
        <v>#REF!</v>
      </c>
      <c r="Q23" t="e">
        <f>IF(#REF!,"AAAAAH759BA=",0)</f>
        <v>#REF!</v>
      </c>
      <c r="R23" t="e">
        <f>IF(#REF!,"AAAAAH759BE=",0)</f>
        <v>#REF!</v>
      </c>
      <c r="S23" t="e">
        <f>IF(#REF!,"AAAAAH759BI=",0)</f>
        <v>#REF!</v>
      </c>
      <c r="T23" t="e">
        <f>IF(#REF!,"AAAAAH759BM=",0)</f>
        <v>#REF!</v>
      </c>
      <c r="U23" t="e">
        <f>IF(#REF!,"AAAAAH759BQ=",0)</f>
        <v>#REF!</v>
      </c>
      <c r="V23" t="e">
        <f>IF(#REF!,"AAAAAH759BU=",0)</f>
        <v>#REF!</v>
      </c>
      <c r="W23" t="e">
        <f>IF(#REF!,"AAAAAH759BY=",0)</f>
        <v>#REF!</v>
      </c>
      <c r="X23" t="e">
        <f>IF(#REF!,"AAAAAH759Bc=",0)</f>
        <v>#REF!</v>
      </c>
      <c r="Y23" t="e">
        <f>IF(#REF!,"AAAAAH759Bg=",0)</f>
        <v>#REF!</v>
      </c>
      <c r="Z23" t="e">
        <f>AND(#REF!,"AAAAAH759Bk=")</f>
        <v>#REF!</v>
      </c>
      <c r="AA23" t="e">
        <f>IF(#REF!,"AAAAAH759Bo=",0)</f>
        <v>#REF!</v>
      </c>
      <c r="AB23" t="e">
        <f>IF(#REF!,"AAAAAH759Bs=",0)</f>
        <v>#REF!</v>
      </c>
      <c r="AC23" t="e">
        <f>AND(#REF!,"AAAAAH759Bw=")</f>
        <v>#REF!</v>
      </c>
      <c r="AD23" t="e">
        <f>IF(#REF!,"AAAAAH759B0=",0)</f>
        <v>#REF!</v>
      </c>
      <c r="AE23" t="s">
        <v>40</v>
      </c>
      <c r="AF23" t="e">
        <f>IF("N",[0]!_xlnm.Print_Area,"AAAAAH759B8=")</f>
        <v>#VALUE!</v>
      </c>
      <c r="AG23" t="e">
        <f>IF("N",[0]!_xlnm.Print_Area,"AAAAAH759CA=")</f>
        <v>#VALUE!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customProperties>
    <customPr name="DVSECTION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2014-08-26T01:04:16Z</dcterms:created>
  <dcterms:modified xsi:type="dcterms:W3CDTF">2014-08-31T02:51:53Z</dcterms:modified>
</cp:coreProperties>
</file>